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8A829470-7D39-8D4C-8CE1-C20B33B064A7}" xr6:coauthVersionLast="47" xr6:coauthVersionMax="47" xr10:uidLastSave="{00000000-0000-0000-0000-000000000000}"/>
  <bookViews>
    <workbookView xWindow="0" yWindow="500" windowWidth="3276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H1526" i="1" l="1"/>
  <c r="K1526" i="1"/>
  <c r="L1526" i="1" s="1"/>
  <c r="M1526" i="1"/>
  <c r="S1526" i="1"/>
  <c r="T1526" i="1" s="1"/>
  <c r="H1525" i="1"/>
  <c r="K1525" i="1"/>
  <c r="L1525" i="1" s="1"/>
  <c r="M1525" i="1"/>
  <c r="S1525" i="1"/>
  <c r="T1525" i="1" s="1"/>
  <c r="H1524" i="1"/>
  <c r="K1524" i="1"/>
  <c r="L1524" i="1" s="1"/>
  <c r="M1524" i="1"/>
  <c r="S1524" i="1"/>
  <c r="T1524" i="1" s="1"/>
  <c r="H1523" i="1"/>
  <c r="K1523" i="1"/>
  <c r="L1523" i="1" s="1"/>
  <c r="M1523" i="1"/>
  <c r="S1523" i="1"/>
  <c r="H1522" i="1"/>
  <c r="K1522" i="1"/>
  <c r="L1522" i="1" s="1"/>
  <c r="M1522" i="1"/>
  <c r="S1522" i="1"/>
  <c r="T1522" i="1" s="1"/>
  <c r="H1521" i="1"/>
  <c r="K1521" i="1"/>
  <c r="L1521" i="1" s="1"/>
  <c r="M1521" i="1"/>
  <c r="T1521" i="1" s="1"/>
  <c r="U1521" i="1" s="1"/>
  <c r="I1521" i="1" s="1"/>
  <c r="H1520" i="1"/>
  <c r="K1520" i="1"/>
  <c r="L1520" i="1" s="1"/>
  <c r="M1520" i="1"/>
  <c r="T1520" i="1" s="1"/>
  <c r="H1519" i="1"/>
  <c r="K1519" i="1"/>
  <c r="L1519" i="1" s="1"/>
  <c r="M1519" i="1"/>
  <c r="T1519" i="1" s="1"/>
  <c r="H1518" i="1"/>
  <c r="K1518" i="1"/>
  <c r="L1518" i="1" s="1"/>
  <c r="M1518" i="1"/>
  <c r="T1518" i="1" s="1"/>
  <c r="U1518" i="1" s="1"/>
  <c r="I1518" i="1" s="1"/>
  <c r="H1517" i="1"/>
  <c r="K1517" i="1"/>
  <c r="L1517" i="1" s="1"/>
  <c r="M1517" i="1"/>
  <c r="H1516" i="1"/>
  <c r="K1516" i="1"/>
  <c r="L1516" i="1" s="1"/>
  <c r="M1516" i="1"/>
  <c r="H1515" i="1"/>
  <c r="K1515" i="1"/>
  <c r="L1515" i="1" s="1"/>
  <c r="M1515" i="1"/>
  <c r="F1610" i="3"/>
  <c r="I1610" i="3"/>
  <c r="J1610" i="3"/>
  <c r="K1610" i="3"/>
  <c r="L1610" i="3" s="1"/>
  <c r="F1609" i="3"/>
  <c r="I1609" i="3"/>
  <c r="J1609" i="3"/>
  <c r="K1609" i="3"/>
  <c r="L1609" i="3" s="1"/>
  <c r="F1608" i="3"/>
  <c r="I1608" i="3"/>
  <c r="J1608" i="3"/>
  <c r="K1608" i="3"/>
  <c r="F1607" i="3"/>
  <c r="I1607" i="3"/>
  <c r="J1607" i="3"/>
  <c r="K1607" i="3"/>
  <c r="F1606" i="3"/>
  <c r="I1606" i="3"/>
  <c r="J1606" i="3"/>
  <c r="K1606" i="3"/>
  <c r="F1605" i="3"/>
  <c r="I1605" i="3"/>
  <c r="J1605" i="3"/>
  <c r="K1605" i="3"/>
  <c r="F1604" i="3"/>
  <c r="I1604" i="3"/>
  <c r="J1604" i="3"/>
  <c r="K1604" i="3"/>
  <c r="F1603" i="3"/>
  <c r="I1603" i="3"/>
  <c r="J1603" i="3" s="1"/>
  <c r="K1603" i="3"/>
  <c r="F1602" i="3"/>
  <c r="I1602" i="3"/>
  <c r="J1602" i="3" s="1"/>
  <c r="F1601" i="3"/>
  <c r="I1601" i="3"/>
  <c r="J1601" i="3" s="1"/>
  <c r="F1600" i="3"/>
  <c r="I1600" i="3"/>
  <c r="J1600" i="3" s="1"/>
  <c r="F1599" i="3"/>
  <c r="I1599" i="3"/>
  <c r="J1599" i="3" s="1"/>
  <c r="K1599" i="3"/>
  <c r="F1598" i="3"/>
  <c r="I1598" i="3"/>
  <c r="K1598" i="3" s="1"/>
  <c r="F1597" i="3"/>
  <c r="I1597" i="3"/>
  <c r="J1597" i="3" s="1"/>
  <c r="K1597" i="3"/>
  <c r="F1596" i="3"/>
  <c r="I1596" i="3"/>
  <c r="J1596" i="3" s="1"/>
  <c r="K1596" i="3"/>
  <c r="H1430" i="1"/>
  <c r="K1430" i="1"/>
  <c r="L1430" i="1" s="1"/>
  <c r="M1430" i="1"/>
  <c r="T1430" i="1" s="1"/>
  <c r="U1430" i="1" s="1"/>
  <c r="I1430" i="1" s="1"/>
  <c r="F1595" i="3"/>
  <c r="I1595" i="3"/>
  <c r="J1595" i="3" s="1"/>
  <c r="K1595" i="3"/>
  <c r="F1594" i="3"/>
  <c r="I1594" i="3"/>
  <c r="J1594" i="3" s="1"/>
  <c r="K1594" i="3"/>
  <c r="F1593" i="3"/>
  <c r="I1593" i="3"/>
  <c r="J1593" i="3" s="1"/>
  <c r="K1593" i="3"/>
  <c r="F1592" i="3"/>
  <c r="I1592" i="3"/>
  <c r="J1592" i="3" s="1"/>
  <c r="F1591" i="3"/>
  <c r="I1591" i="3"/>
  <c r="J1591" i="3" s="1"/>
  <c r="K1591" i="3"/>
  <c r="F1590" i="3"/>
  <c r="I1590" i="3"/>
  <c r="J1590" i="3"/>
  <c r="K1590" i="3"/>
  <c r="F1589" i="3"/>
  <c r="I1589" i="3"/>
  <c r="J1589" i="3"/>
  <c r="K1589" i="3"/>
  <c r="F1588" i="3"/>
  <c r="I1588" i="3"/>
  <c r="J1588" i="3"/>
  <c r="K1588" i="3"/>
  <c r="F1587" i="3"/>
  <c r="I1587" i="3"/>
  <c r="K1587" i="3" s="1"/>
  <c r="J1587" i="3"/>
  <c r="F1586" i="3"/>
  <c r="I1586" i="3"/>
  <c r="J1586" i="3"/>
  <c r="K1586" i="3"/>
  <c r="F1585" i="3"/>
  <c r="I1585" i="3"/>
  <c r="J1585" i="3" s="1"/>
  <c r="K1585" i="3"/>
  <c r="F1584" i="3"/>
  <c r="I1584" i="3"/>
  <c r="J1584" i="3" s="1"/>
  <c r="K1584" i="3"/>
  <c r="F1583" i="3"/>
  <c r="I1583" i="3"/>
  <c r="J1583" i="3" s="1"/>
  <c r="K1583" i="3"/>
  <c r="F1582" i="3"/>
  <c r="I1582" i="3"/>
  <c r="J1582" i="3" s="1"/>
  <c r="K1582" i="3"/>
  <c r="F1581" i="3"/>
  <c r="I1581" i="3"/>
  <c r="J1581" i="3"/>
  <c r="K1581" i="3"/>
  <c r="F1580" i="3"/>
  <c r="I1580" i="3"/>
  <c r="J1580" i="3" s="1"/>
  <c r="K1580" i="3"/>
  <c r="F1579" i="3"/>
  <c r="I1579" i="3"/>
  <c r="K1579" i="3" s="1"/>
  <c r="J1579" i="3"/>
  <c r="F1578" i="3"/>
  <c r="I1578" i="3"/>
  <c r="K1578" i="3" s="1"/>
  <c r="F1577" i="3"/>
  <c r="I1577" i="3"/>
  <c r="K1577" i="3" s="1"/>
  <c r="F1576" i="3"/>
  <c r="I1576" i="3"/>
  <c r="J1576" i="3"/>
  <c r="K1576" i="3"/>
  <c r="F1575" i="3"/>
  <c r="I1575" i="3"/>
  <c r="J1575" i="3"/>
  <c r="K1575" i="3"/>
  <c r="F1574" i="3"/>
  <c r="I1574" i="3"/>
  <c r="J1574" i="3" s="1"/>
  <c r="K1574" i="3"/>
  <c r="F1573" i="3"/>
  <c r="I1573" i="3"/>
  <c r="K1573" i="3" s="1"/>
  <c r="J1573" i="3"/>
  <c r="F1572" i="3"/>
  <c r="I1572" i="3"/>
  <c r="J1572" i="3" s="1"/>
  <c r="K1572" i="3"/>
  <c r="F1571" i="3"/>
  <c r="I1571" i="3"/>
  <c r="J1571" i="3" s="1"/>
  <c r="K1571" i="3"/>
  <c r="F1570" i="3"/>
  <c r="I1570" i="3"/>
  <c r="K1570" i="3" s="1"/>
  <c r="J1570" i="3"/>
  <c r="F1569" i="3"/>
  <c r="I1569" i="3"/>
  <c r="K1569" i="3" s="1"/>
  <c r="J1569" i="3"/>
  <c r="F1568" i="3"/>
  <c r="I1568" i="3"/>
  <c r="J1568" i="3"/>
  <c r="K1568" i="3"/>
  <c r="F1567" i="3"/>
  <c r="I1567" i="3"/>
  <c r="J1567" i="3" s="1"/>
  <c r="K1567" i="3"/>
  <c r="F1566" i="3"/>
  <c r="I1566" i="3"/>
  <c r="J1566" i="3"/>
  <c r="K1566" i="3"/>
  <c r="F1565" i="3"/>
  <c r="I1565" i="3"/>
  <c r="J1565" i="3" s="1"/>
  <c r="K1565" i="3"/>
  <c r="F1564" i="3"/>
  <c r="I1564" i="3"/>
  <c r="J1564" i="3" s="1"/>
  <c r="K1564" i="3"/>
  <c r="F1563" i="3"/>
  <c r="I1563" i="3"/>
  <c r="J1563" i="3" s="1"/>
  <c r="K1563" i="3"/>
  <c r="F1562" i="3"/>
  <c r="I1562" i="3"/>
  <c r="J1562" i="3"/>
  <c r="K1562" i="3"/>
  <c r="F1561" i="3"/>
  <c r="I1561" i="3"/>
  <c r="J1561" i="3"/>
  <c r="K1561" i="3"/>
  <c r="F1560" i="3"/>
  <c r="I1560" i="3"/>
  <c r="J1560" i="3"/>
  <c r="K1560" i="3"/>
  <c r="F1559" i="3"/>
  <c r="I1559" i="3"/>
  <c r="J1559" i="3" s="1"/>
  <c r="K1559" i="3"/>
  <c r="F1558" i="3"/>
  <c r="I1558" i="3"/>
  <c r="J1558" i="3"/>
  <c r="K1558" i="3"/>
  <c r="F1557" i="3"/>
  <c r="I1557" i="3"/>
  <c r="J1557" i="3" s="1"/>
  <c r="K1557" i="3"/>
  <c r="F1556" i="3"/>
  <c r="I1556" i="3"/>
  <c r="J1556" i="3" s="1"/>
  <c r="K1556" i="3"/>
  <c r="F1555" i="3"/>
  <c r="I1555" i="3"/>
  <c r="J1555" i="3" s="1"/>
  <c r="K1555" i="3"/>
  <c r="F1554" i="3"/>
  <c r="I1554" i="3"/>
  <c r="J1554" i="3"/>
  <c r="K1554" i="3"/>
  <c r="F1553" i="3"/>
  <c r="I1553" i="3"/>
  <c r="J1553" i="3" s="1"/>
  <c r="K1553" i="3"/>
  <c r="F1552" i="3"/>
  <c r="I1552" i="3"/>
  <c r="J1552" i="3"/>
  <c r="K1552" i="3"/>
  <c r="U1525" i="1" l="1"/>
  <c r="I1525" i="1" s="1"/>
  <c r="W1525" i="1"/>
  <c r="X1525" i="1" s="1"/>
  <c r="AA1525" i="1"/>
  <c r="U1526" i="1"/>
  <c r="I1526" i="1" s="1"/>
  <c r="W1526" i="1"/>
  <c r="X1526" i="1" s="1"/>
  <c r="AA1526" i="1"/>
  <c r="AB1525" i="1"/>
  <c r="AB1526" i="1"/>
  <c r="U1524" i="1"/>
  <c r="I1524" i="1" s="1"/>
  <c r="W1524" i="1"/>
  <c r="X1524" i="1" s="1"/>
  <c r="AA1524" i="1"/>
  <c r="AB1524" i="1"/>
  <c r="T1523" i="1"/>
  <c r="AB1523" i="1" s="1"/>
  <c r="U1523" i="1"/>
  <c r="I1523" i="1" s="1"/>
  <c r="W1523" i="1"/>
  <c r="X1523" i="1" s="1"/>
  <c r="AA1523" i="1"/>
  <c r="U1522" i="1"/>
  <c r="I1522" i="1" s="1"/>
  <c r="W1522" i="1"/>
  <c r="X1522" i="1" s="1"/>
  <c r="AA1522" i="1"/>
  <c r="AB1522" i="1"/>
  <c r="AA1521" i="1"/>
  <c r="W1521" i="1"/>
  <c r="X1521" i="1" s="1"/>
  <c r="AB1521" i="1"/>
  <c r="T1517" i="1"/>
  <c r="U1517" i="1" s="1"/>
  <c r="I1517" i="1" s="1"/>
  <c r="AB1518" i="1"/>
  <c r="U1519" i="1"/>
  <c r="I1519" i="1" s="1"/>
  <c r="W1519" i="1"/>
  <c r="X1519" i="1" s="1"/>
  <c r="AA1519" i="1"/>
  <c r="AB1520" i="1"/>
  <c r="U1520" i="1"/>
  <c r="I1520" i="1" s="1"/>
  <c r="W1520" i="1"/>
  <c r="X1520" i="1" s="1"/>
  <c r="AA1520" i="1"/>
  <c r="AA1518" i="1"/>
  <c r="W1518" i="1"/>
  <c r="X1518" i="1" s="1"/>
  <c r="T1516" i="1"/>
  <c r="AB1516" i="1" s="1"/>
  <c r="AB1519" i="1"/>
  <c r="T1515" i="1"/>
  <c r="W1515" i="1" s="1"/>
  <c r="X1515" i="1" s="1"/>
  <c r="AA1430" i="1"/>
  <c r="W1430" i="1"/>
  <c r="X1430" i="1" s="1"/>
  <c r="L1607" i="3"/>
  <c r="L1608" i="3"/>
  <c r="L1606" i="3"/>
  <c r="K1600" i="3"/>
  <c r="L1600" i="3" s="1"/>
  <c r="L1604" i="3"/>
  <c r="L1605" i="3"/>
  <c r="L1603" i="3"/>
  <c r="J1598" i="3"/>
  <c r="L1598" i="3" s="1"/>
  <c r="L1599" i="3"/>
  <c r="L1597" i="3"/>
  <c r="L1596" i="3"/>
  <c r="L1595" i="3"/>
  <c r="L1594" i="3"/>
  <c r="AB1430" i="1"/>
  <c r="L1593" i="3"/>
  <c r="L1591" i="3"/>
  <c r="L1590" i="3"/>
  <c r="L1589" i="3"/>
  <c r="L1588" i="3"/>
  <c r="L1587" i="3"/>
  <c r="L1586" i="3"/>
  <c r="L1585" i="3"/>
  <c r="L1583" i="3"/>
  <c r="L1584" i="3"/>
  <c r="J1578" i="3"/>
  <c r="L1578" i="3" s="1"/>
  <c r="L1582" i="3"/>
  <c r="L1581" i="3"/>
  <c r="L1573" i="3"/>
  <c r="L1579" i="3"/>
  <c r="J1577" i="3"/>
  <c r="L1577" i="3" s="1"/>
  <c r="L1580" i="3"/>
  <c r="L1574" i="3"/>
  <c r="L1576" i="3"/>
  <c r="L1575" i="3"/>
  <c r="L1571" i="3"/>
  <c r="L1572" i="3"/>
  <c r="L1570" i="3"/>
  <c r="L1569" i="3"/>
  <c r="L1568" i="3"/>
  <c r="L1566" i="3"/>
  <c r="L1567" i="3"/>
  <c r="L1565" i="3"/>
  <c r="L1560" i="3"/>
  <c r="L1563" i="3"/>
  <c r="L1564" i="3"/>
  <c r="L1562" i="3"/>
  <c r="L1554" i="3"/>
  <c r="L1561" i="3"/>
  <c r="L1552" i="3"/>
  <c r="L1559" i="3"/>
  <c r="L1553" i="3"/>
  <c r="L1557" i="3"/>
  <c r="L1558" i="3"/>
  <c r="L1556" i="3"/>
  <c r="L1555" i="3"/>
  <c r="U1515" i="1" l="1"/>
  <c r="I1515" i="1" s="1"/>
  <c r="AB1517" i="1"/>
  <c r="AA1517" i="1"/>
  <c r="W1517" i="1"/>
  <c r="X1517" i="1" s="1"/>
  <c r="AA1516" i="1"/>
  <c r="W1516" i="1"/>
  <c r="X1516" i="1" s="1"/>
  <c r="U1516" i="1"/>
  <c r="I1516" i="1" s="1"/>
  <c r="AB1515" i="1"/>
  <c r="AA1515" i="1"/>
  <c r="F1550" i="3" l="1"/>
  <c r="F1551" i="3" l="1"/>
  <c r="I1551" i="3"/>
  <c r="J1551" i="3" s="1"/>
  <c r="K1551" i="3"/>
  <c r="I1550" i="3"/>
  <c r="J1550" i="3" s="1"/>
  <c r="K1550" i="3"/>
  <c r="F1549" i="3"/>
  <c r="I1549" i="3"/>
  <c r="J1549" i="3" s="1"/>
  <c r="K1549" i="3"/>
  <c r="F1548" i="3"/>
  <c r="I1548" i="3"/>
  <c r="J1548" i="3" s="1"/>
  <c r="K1548" i="3"/>
  <c r="F1547" i="3"/>
  <c r="I1547" i="3"/>
  <c r="K1547" i="3" s="1"/>
  <c r="F1546" i="3"/>
  <c r="I1546" i="3"/>
  <c r="K1546" i="3" s="1"/>
  <c r="F1545" i="3"/>
  <c r="I1545" i="3"/>
  <c r="K1545" i="3" s="1"/>
  <c r="F1544" i="3"/>
  <c r="I1544" i="3"/>
  <c r="K1544" i="3" s="1"/>
  <c r="F1543" i="3"/>
  <c r="I1543" i="3"/>
  <c r="K1543" i="3" s="1"/>
  <c r="F1542" i="3"/>
  <c r="I1542" i="3"/>
  <c r="K1542" i="3" s="1"/>
  <c r="F1541" i="3"/>
  <c r="I1541" i="3"/>
  <c r="J1541" i="3" s="1"/>
  <c r="K1541" i="3"/>
  <c r="F1540" i="3"/>
  <c r="I1540" i="3"/>
  <c r="J1540" i="3" s="1"/>
  <c r="K1540" i="3"/>
  <c r="F1539" i="3"/>
  <c r="I1539" i="3"/>
  <c r="K1539" i="3" s="1"/>
  <c r="F1538" i="3"/>
  <c r="I1538" i="3"/>
  <c r="K1538" i="3" s="1"/>
  <c r="F1537" i="3"/>
  <c r="I1537" i="3"/>
  <c r="K1537" i="3" s="1"/>
  <c r="F1536" i="3"/>
  <c r="I1536" i="3"/>
  <c r="K1536" i="3" s="1"/>
  <c r="F1535" i="3"/>
  <c r="I1535" i="3"/>
  <c r="J1535" i="3" s="1"/>
  <c r="K1535" i="3"/>
  <c r="F1534" i="3"/>
  <c r="I1534" i="3"/>
  <c r="K1534" i="3" s="1"/>
  <c r="F1533" i="3"/>
  <c r="I1533" i="3"/>
  <c r="K1533" i="3" s="1"/>
  <c r="F1532" i="3"/>
  <c r="I1532" i="3"/>
  <c r="J1532" i="3" s="1"/>
  <c r="K1532" i="3"/>
  <c r="F1531" i="3"/>
  <c r="I1531" i="3"/>
  <c r="K1531" i="3" s="1"/>
  <c r="F1530" i="3"/>
  <c r="I1530" i="3"/>
  <c r="J1530" i="3" s="1"/>
  <c r="K1530" i="3"/>
  <c r="F1529" i="3"/>
  <c r="I1529" i="3"/>
  <c r="J1529" i="3" s="1"/>
  <c r="K1529" i="3"/>
  <c r="F1528" i="3"/>
  <c r="I1528" i="3"/>
  <c r="F1527" i="3"/>
  <c r="I1527" i="3"/>
  <c r="K1527" i="3" s="1"/>
  <c r="F1526" i="3"/>
  <c r="I1526" i="3"/>
  <c r="J1526" i="3" s="1"/>
  <c r="K1526" i="3"/>
  <c r="F1525" i="3"/>
  <c r="I1525" i="3"/>
  <c r="F1524" i="3"/>
  <c r="I1524" i="3"/>
  <c r="K1524" i="3" s="1"/>
  <c r="F1523" i="3"/>
  <c r="I1523" i="3"/>
  <c r="J1523" i="3" s="1"/>
  <c r="K1523" i="3"/>
  <c r="F1522" i="3"/>
  <c r="I1522" i="3"/>
  <c r="K1522" i="3" s="1"/>
  <c r="F1521" i="3"/>
  <c r="I1521" i="3"/>
  <c r="J1521" i="3" s="1"/>
  <c r="K1521" i="3"/>
  <c r="F1520" i="3"/>
  <c r="I1520" i="3"/>
  <c r="F1519" i="3"/>
  <c r="I1519" i="3"/>
  <c r="K1519" i="3" s="1"/>
  <c r="F1518" i="3"/>
  <c r="I1518" i="3"/>
  <c r="F1517" i="3"/>
  <c r="I1517" i="3"/>
  <c r="K1517" i="3" s="1"/>
  <c r="F1516" i="3"/>
  <c r="I1516" i="3"/>
  <c r="K1516" i="3" s="1"/>
  <c r="F1515" i="3"/>
  <c r="I1515" i="3"/>
  <c r="K1515" i="3" s="1"/>
  <c r="F1514" i="3"/>
  <c r="I1514" i="3"/>
  <c r="F1513" i="3"/>
  <c r="I1513" i="3"/>
  <c r="K1513" i="3" s="1"/>
  <c r="F1512" i="3"/>
  <c r="I1512" i="3"/>
  <c r="K1512" i="3" s="1"/>
  <c r="F1511" i="3"/>
  <c r="I1511" i="3"/>
  <c r="K1511" i="3" s="1"/>
  <c r="F1510" i="3"/>
  <c r="I1510" i="3"/>
  <c r="K1510" i="3" s="1"/>
  <c r="F1509" i="3"/>
  <c r="I1509" i="3"/>
  <c r="K1509" i="3" s="1"/>
  <c r="F1508" i="3"/>
  <c r="I1508" i="3"/>
  <c r="K1508" i="3" s="1"/>
  <c r="F1507" i="3"/>
  <c r="I1507" i="3"/>
  <c r="K1507" i="3" s="1"/>
  <c r="F1506" i="3"/>
  <c r="I1506" i="3"/>
  <c r="K1506" i="3" s="1"/>
  <c r="F1505" i="3"/>
  <c r="I1505" i="3"/>
  <c r="K1505" i="3" s="1"/>
  <c r="F1504" i="3"/>
  <c r="I1504" i="3"/>
  <c r="F1498" i="3"/>
  <c r="H1514" i="1"/>
  <c r="K1514" i="1"/>
  <c r="L1514" i="1" s="1"/>
  <c r="M1514" i="1"/>
  <c r="T1514" i="1" s="1"/>
  <c r="U1514" i="1" s="1"/>
  <c r="I1514" i="1" s="1"/>
  <c r="F1503" i="3"/>
  <c r="I1503" i="3"/>
  <c r="K1503" i="3" s="1"/>
  <c r="F1502" i="3"/>
  <c r="I1502" i="3"/>
  <c r="K1502" i="3" s="1"/>
  <c r="F1501" i="3"/>
  <c r="I1501" i="3"/>
  <c r="K1501" i="3" s="1"/>
  <c r="F1500" i="3"/>
  <c r="I1500" i="3"/>
  <c r="K1500" i="3" s="1"/>
  <c r="F1499" i="3"/>
  <c r="I1499" i="3"/>
  <c r="J1499" i="3" s="1"/>
  <c r="I1498" i="3"/>
  <c r="K1498" i="3" s="1"/>
  <c r="F1497" i="3"/>
  <c r="I1497" i="3"/>
  <c r="K1497" i="3" s="1"/>
  <c r="F1496" i="3"/>
  <c r="I1496" i="3"/>
  <c r="K1496" i="3" s="1"/>
  <c r="F1495" i="3"/>
  <c r="I1495" i="3"/>
  <c r="J1495" i="3" s="1"/>
  <c r="K1495" i="3"/>
  <c r="F1494" i="3"/>
  <c r="I1494" i="3"/>
  <c r="K1494" i="3" s="1"/>
  <c r="F1493" i="3"/>
  <c r="I1493" i="3"/>
  <c r="J1493" i="3" s="1"/>
  <c r="K1493" i="3"/>
  <c r="F1492" i="3"/>
  <c r="I1492" i="3"/>
  <c r="K1492" i="3" s="1"/>
  <c r="F1491" i="3"/>
  <c r="I1491" i="3"/>
  <c r="K1491" i="3" s="1"/>
  <c r="F1490" i="3"/>
  <c r="I1490" i="3"/>
  <c r="K1490" i="3" s="1"/>
  <c r="F1489" i="3"/>
  <c r="I1489" i="3"/>
  <c r="K1489" i="3" s="1"/>
  <c r="F1488" i="3"/>
  <c r="I1488" i="3"/>
  <c r="K1488" i="3" s="1"/>
  <c r="F1487" i="3"/>
  <c r="I1487" i="3"/>
  <c r="K1487" i="3" s="1"/>
  <c r="F1486" i="3"/>
  <c r="I1486" i="3"/>
  <c r="J1486" i="3" s="1"/>
  <c r="K1486" i="3"/>
  <c r="F1485" i="3"/>
  <c r="I1485" i="3"/>
  <c r="K1485" i="3" s="1"/>
  <c r="F1484" i="3"/>
  <c r="I1484" i="3"/>
  <c r="K1484" i="3" s="1"/>
  <c r="F1483" i="3"/>
  <c r="I1483" i="3"/>
  <c r="K1483" i="3" s="1"/>
  <c r="F1482" i="3"/>
  <c r="I1482" i="3"/>
  <c r="J1482" i="3" s="1"/>
  <c r="K1482" i="3"/>
  <c r="F1481" i="3"/>
  <c r="I1481" i="3"/>
  <c r="K1481" i="3" s="1"/>
  <c r="F1480" i="3"/>
  <c r="I1480" i="3"/>
  <c r="K1480" i="3" s="1"/>
  <c r="F1479" i="3"/>
  <c r="I1479" i="3"/>
  <c r="K1479" i="3" s="1"/>
  <c r="F1478" i="3"/>
  <c r="I1478" i="3"/>
  <c r="J1478" i="3" s="1"/>
  <c r="K1478" i="3"/>
  <c r="F1477" i="3"/>
  <c r="I1477" i="3"/>
  <c r="K1477" i="3" s="1"/>
  <c r="F1476" i="3"/>
  <c r="I1476" i="3"/>
  <c r="J1476" i="3" s="1"/>
  <c r="K1476" i="3"/>
  <c r="F1475" i="3"/>
  <c r="I1475" i="3"/>
  <c r="K1475" i="3" s="1"/>
  <c r="F1474" i="3"/>
  <c r="I1474" i="3"/>
  <c r="K1474" i="3" s="1"/>
  <c r="F1473" i="3"/>
  <c r="I1473" i="3"/>
  <c r="J1473" i="3" s="1"/>
  <c r="K1473" i="3"/>
  <c r="F1472" i="3"/>
  <c r="I1472" i="3"/>
  <c r="J1472" i="3"/>
  <c r="K1472" i="3"/>
  <c r="L1551" i="3" l="1"/>
  <c r="L1550" i="3"/>
  <c r="L1549" i="3"/>
  <c r="J1546" i="3"/>
  <c r="L1546" i="3" s="1"/>
  <c r="J1547" i="3"/>
  <c r="L1547" i="3" s="1"/>
  <c r="J1543" i="3"/>
  <c r="L1543" i="3" s="1"/>
  <c r="J1545" i="3"/>
  <c r="L1545" i="3" s="1"/>
  <c r="L1548" i="3"/>
  <c r="J1544" i="3"/>
  <c r="L1544" i="3" s="1"/>
  <c r="J1542" i="3"/>
  <c r="L1542" i="3" s="1"/>
  <c r="J1524" i="3"/>
  <c r="L1524" i="3" s="1"/>
  <c r="L1541" i="3"/>
  <c r="J1537" i="3"/>
  <c r="L1537" i="3" s="1"/>
  <c r="J1539" i="3"/>
  <c r="L1539" i="3" s="1"/>
  <c r="J1538" i="3"/>
  <c r="L1538" i="3" s="1"/>
  <c r="L1540" i="3"/>
  <c r="J1536" i="3"/>
  <c r="L1536" i="3" s="1"/>
  <c r="J1534" i="3"/>
  <c r="L1534" i="3" s="1"/>
  <c r="J1533" i="3"/>
  <c r="L1533" i="3" s="1"/>
  <c r="J1531" i="3"/>
  <c r="L1531" i="3" s="1"/>
  <c r="L1535" i="3"/>
  <c r="L1529" i="3"/>
  <c r="L1532" i="3"/>
  <c r="L1530" i="3"/>
  <c r="J1528" i="3"/>
  <c r="J1527" i="3"/>
  <c r="L1527" i="3" s="1"/>
  <c r="J1525" i="3"/>
  <c r="J1522" i="3"/>
  <c r="L1522" i="3" s="1"/>
  <c r="L1526" i="3"/>
  <c r="J1520" i="3"/>
  <c r="L1523" i="3"/>
  <c r="J1519" i="3"/>
  <c r="L1519" i="3" s="1"/>
  <c r="J1516" i="3"/>
  <c r="L1516" i="3" s="1"/>
  <c r="L1521" i="3"/>
  <c r="J1518" i="3"/>
  <c r="J1513" i="3"/>
  <c r="L1513" i="3" s="1"/>
  <c r="J1511" i="3"/>
  <c r="L1511" i="3" s="1"/>
  <c r="J1517" i="3"/>
  <c r="L1517" i="3" s="1"/>
  <c r="J1512" i="3"/>
  <c r="L1512" i="3" s="1"/>
  <c r="J1514" i="3"/>
  <c r="J1515" i="3"/>
  <c r="L1515" i="3" s="1"/>
  <c r="J1510" i="3"/>
  <c r="L1510" i="3" s="1"/>
  <c r="J1507" i="3"/>
  <c r="L1507" i="3" s="1"/>
  <c r="J1509" i="3"/>
  <c r="L1509" i="3" s="1"/>
  <c r="J1508" i="3"/>
  <c r="L1508" i="3" s="1"/>
  <c r="J1503" i="3"/>
  <c r="L1503" i="3" s="1"/>
  <c r="J1506" i="3"/>
  <c r="L1506" i="3" s="1"/>
  <c r="J1502" i="3"/>
  <c r="L1502" i="3" s="1"/>
  <c r="J1505" i="3"/>
  <c r="L1505" i="3" s="1"/>
  <c r="J1504" i="3"/>
  <c r="J1501" i="3"/>
  <c r="L1501" i="3" s="1"/>
  <c r="K1499" i="3"/>
  <c r="L1499" i="3" s="1"/>
  <c r="J1498" i="3"/>
  <c r="L1498" i="3" s="1"/>
  <c r="AA1514" i="1"/>
  <c r="W1514" i="1"/>
  <c r="X1514" i="1" s="1"/>
  <c r="AB1514" i="1"/>
  <c r="J1500" i="3"/>
  <c r="L1500" i="3" s="1"/>
  <c r="J1497" i="3"/>
  <c r="L1497" i="3" s="1"/>
  <c r="J1489" i="3"/>
  <c r="J1496" i="3"/>
  <c r="L1496" i="3" s="1"/>
  <c r="J1494" i="3"/>
  <c r="L1494" i="3" s="1"/>
  <c r="J1492" i="3"/>
  <c r="L1492" i="3" s="1"/>
  <c r="J1491" i="3"/>
  <c r="L1491" i="3" s="1"/>
  <c r="L1495" i="3"/>
  <c r="L1493" i="3"/>
  <c r="J1490" i="3"/>
  <c r="L1490" i="3" s="1"/>
  <c r="J1488" i="3"/>
  <c r="L1488" i="3" s="1"/>
  <c r="J1487" i="3"/>
  <c r="L1487" i="3" s="1"/>
  <c r="J1485" i="3"/>
  <c r="L1485" i="3" s="1"/>
  <c r="J1484" i="3"/>
  <c r="L1484" i="3" s="1"/>
  <c r="L1489" i="3"/>
  <c r="J1483" i="3"/>
  <c r="L1483" i="3" s="1"/>
  <c r="L1486" i="3"/>
  <c r="J1481" i="3"/>
  <c r="L1481" i="3" s="1"/>
  <c r="J1480" i="3"/>
  <c r="L1480" i="3" s="1"/>
  <c r="J1479" i="3"/>
  <c r="L1479" i="3" s="1"/>
  <c r="L1482" i="3"/>
  <c r="J1477" i="3"/>
  <c r="L1477" i="3" s="1"/>
  <c r="L1472" i="3"/>
  <c r="J1475" i="3"/>
  <c r="L1475" i="3" s="1"/>
  <c r="L1478" i="3"/>
  <c r="L1476" i="3"/>
  <c r="J1474" i="3"/>
  <c r="L1474" i="3" s="1"/>
  <c r="L1473" i="3"/>
  <c r="F1471" i="3"/>
  <c r="I1471" i="3"/>
  <c r="J1471" i="3"/>
  <c r="F1469" i="3"/>
  <c r="I1469" i="3"/>
  <c r="J1469" i="3" s="1"/>
  <c r="K1469" i="3"/>
  <c r="F1470" i="3"/>
  <c r="I1470" i="3"/>
  <c r="J1470" i="3" s="1"/>
  <c r="F1468" i="3"/>
  <c r="I1468" i="3"/>
  <c r="J1468" i="3" s="1"/>
  <c r="K1468" i="3"/>
  <c r="F1467" i="3"/>
  <c r="I1467" i="3"/>
  <c r="J1467" i="3" s="1"/>
  <c r="K1467" i="3"/>
  <c r="K502" i="1"/>
  <c r="F1466" i="3"/>
  <c r="I1466" i="3"/>
  <c r="J1466" i="3" s="1"/>
  <c r="K1466" i="3"/>
  <c r="F1465" i="3"/>
  <c r="I1465" i="3"/>
  <c r="J1465" i="3" s="1"/>
  <c r="K1465" i="3"/>
  <c r="F1464" i="3"/>
  <c r="I1464" i="3"/>
  <c r="J1464" i="3" s="1"/>
  <c r="K1464" i="3"/>
  <c r="F1463" i="3"/>
  <c r="I1463" i="3"/>
  <c r="J1463" i="3" s="1"/>
  <c r="K1463" i="3"/>
  <c r="F1462" i="3"/>
  <c r="I1462" i="3"/>
  <c r="J1462" i="3" s="1"/>
  <c r="K1462" i="3"/>
  <c r="F1461" i="3"/>
  <c r="I1461" i="3"/>
  <c r="J1461" i="3" s="1"/>
  <c r="K1461" i="3"/>
  <c r="F1460" i="3"/>
  <c r="I1460" i="3"/>
  <c r="J1460" i="3" s="1"/>
  <c r="K1460" i="3"/>
  <c r="F1459" i="3"/>
  <c r="I1459" i="3"/>
  <c r="J1459" i="3" s="1"/>
  <c r="K1459" i="3"/>
  <c r="F1458" i="3"/>
  <c r="I1458" i="3"/>
  <c r="J1458" i="3" s="1"/>
  <c r="K1458" i="3"/>
  <c r="F1457" i="3"/>
  <c r="I1457" i="3"/>
  <c r="J1457" i="3" s="1"/>
  <c r="K1457" i="3"/>
  <c r="F1456" i="3"/>
  <c r="I1456" i="3"/>
  <c r="J1456" i="3" s="1"/>
  <c r="K1456" i="3"/>
  <c r="F1455" i="3"/>
  <c r="I1455" i="3"/>
  <c r="J1455" i="3" s="1"/>
  <c r="K1455" i="3"/>
  <c r="H1513" i="1"/>
  <c r="K1513" i="1"/>
  <c r="L1513" i="1" s="1"/>
  <c r="M1513" i="1"/>
  <c r="T1513" i="1" s="1"/>
  <c r="U1513" i="1" s="1"/>
  <c r="I1513" i="1" s="1"/>
  <c r="H1512" i="1"/>
  <c r="K1512" i="1"/>
  <c r="L1512" i="1" s="1"/>
  <c r="M1512" i="1"/>
  <c r="H1511" i="1"/>
  <c r="K1511" i="1"/>
  <c r="L1511" i="1" s="1"/>
  <c r="M1511" i="1"/>
  <c r="H1510" i="1"/>
  <c r="K1510" i="1"/>
  <c r="L1510" i="1" s="1"/>
  <c r="M1510" i="1"/>
  <c r="T1510" i="1" s="1"/>
  <c r="U1510" i="1" s="1"/>
  <c r="I1510" i="1" s="1"/>
  <c r="H1509" i="1"/>
  <c r="K1509" i="1"/>
  <c r="L1509" i="1" s="1"/>
  <c r="M1509" i="1"/>
  <c r="H1508" i="1"/>
  <c r="K1508" i="1"/>
  <c r="L1508" i="1" s="1"/>
  <c r="M1508" i="1"/>
  <c r="H1507" i="1"/>
  <c r="K1507" i="1"/>
  <c r="L1507" i="1" s="1"/>
  <c r="M1507" i="1"/>
  <c r="H1506" i="1"/>
  <c r="K1506" i="1"/>
  <c r="L1506" i="1" s="1"/>
  <c r="M1506" i="1"/>
  <c r="H1505" i="1"/>
  <c r="K1505" i="1"/>
  <c r="L1505" i="1" s="1"/>
  <c r="M1505" i="1"/>
  <c r="H1503" i="1"/>
  <c r="K1503" i="1"/>
  <c r="L1503" i="1" s="1"/>
  <c r="M1503" i="1"/>
  <c r="H1504" i="1"/>
  <c r="K1504" i="1"/>
  <c r="L1504" i="1" s="1"/>
  <c r="M1504" i="1"/>
  <c r="H1502" i="1"/>
  <c r="K1502" i="1"/>
  <c r="L1502" i="1" s="1"/>
  <c r="M1502" i="1"/>
  <c r="H1501" i="1"/>
  <c r="K1501" i="1"/>
  <c r="L1501" i="1" s="1"/>
  <c r="M1501" i="1"/>
  <c r="H1500" i="1"/>
  <c r="K1500" i="1"/>
  <c r="L1500" i="1" s="1"/>
  <c r="M1500" i="1"/>
  <c r="H1499" i="1"/>
  <c r="K1499" i="1"/>
  <c r="L1499" i="1" s="1"/>
  <c r="M1499" i="1"/>
  <c r="H1498" i="1"/>
  <c r="K1498" i="1"/>
  <c r="L1498" i="1" s="1"/>
  <c r="M1498" i="1"/>
  <c r="H1497" i="1"/>
  <c r="K1497" i="1"/>
  <c r="L1497" i="1" s="1"/>
  <c r="M1497" i="1"/>
  <c r="H1496" i="1"/>
  <c r="K1496" i="1"/>
  <c r="L1496" i="1" s="1"/>
  <c r="M1496" i="1"/>
  <c r="H1495" i="1"/>
  <c r="K1495" i="1"/>
  <c r="L1495" i="1" s="1"/>
  <c r="M1495" i="1"/>
  <c r="H1494" i="1"/>
  <c r="K1494" i="1"/>
  <c r="L1494" i="1" s="1"/>
  <c r="M1494" i="1"/>
  <c r="H1493" i="1"/>
  <c r="K1493" i="1"/>
  <c r="L1493" i="1" s="1"/>
  <c r="M1493" i="1"/>
  <c r="H1492" i="1"/>
  <c r="K1492" i="1"/>
  <c r="L1492" i="1" s="1"/>
  <c r="M1492" i="1"/>
  <c r="H1491" i="1"/>
  <c r="K1491" i="1"/>
  <c r="L1491" i="1" s="1"/>
  <c r="M1491" i="1"/>
  <c r="H1490" i="1"/>
  <c r="K1490" i="1"/>
  <c r="L1490" i="1" s="1"/>
  <c r="M1490" i="1"/>
  <c r="H1489" i="1"/>
  <c r="K1489" i="1"/>
  <c r="L1489" i="1" s="1"/>
  <c r="M1489" i="1"/>
  <c r="H1488" i="1"/>
  <c r="K1488" i="1"/>
  <c r="L1488" i="1" s="1"/>
  <c r="M1488" i="1"/>
  <c r="H1487" i="1"/>
  <c r="K1487" i="1"/>
  <c r="L1487" i="1" s="1"/>
  <c r="M1487" i="1"/>
  <c r="H1486" i="1"/>
  <c r="K1486" i="1"/>
  <c r="L1486" i="1" s="1"/>
  <c r="M1486" i="1"/>
  <c r="H1485" i="1"/>
  <c r="K1485" i="1"/>
  <c r="L1485" i="1" s="1"/>
  <c r="M1485" i="1"/>
  <c r="H1484" i="1"/>
  <c r="K1484" i="1"/>
  <c r="L1484" i="1" s="1"/>
  <c r="M1484" i="1"/>
  <c r="H1483" i="1"/>
  <c r="K1483" i="1"/>
  <c r="L1483" i="1" s="1"/>
  <c r="M1483" i="1"/>
  <c r="H1482" i="1"/>
  <c r="K1482" i="1"/>
  <c r="L1482" i="1" s="1"/>
  <c r="M1482" i="1"/>
  <c r="H1481" i="1"/>
  <c r="K1481" i="1"/>
  <c r="L1481" i="1" s="1"/>
  <c r="M1481" i="1"/>
  <c r="H1480" i="1"/>
  <c r="K1480" i="1"/>
  <c r="L1480" i="1" s="1"/>
  <c r="M1480" i="1"/>
  <c r="H1479" i="1"/>
  <c r="K1479" i="1"/>
  <c r="L1479" i="1" s="1"/>
  <c r="M1479" i="1"/>
  <c r="H1478" i="1"/>
  <c r="K1478" i="1"/>
  <c r="L1478" i="1" s="1"/>
  <c r="M1478" i="1"/>
  <c r="H1477" i="1"/>
  <c r="K1477" i="1"/>
  <c r="L1477" i="1" s="1"/>
  <c r="M1477" i="1"/>
  <c r="H1476" i="1"/>
  <c r="K1476" i="1"/>
  <c r="L1476" i="1" s="1"/>
  <c r="M1476" i="1"/>
  <c r="H1475" i="1"/>
  <c r="K1475" i="1"/>
  <c r="L1475" i="1" s="1"/>
  <c r="M1475" i="1"/>
  <c r="H1474" i="1"/>
  <c r="K1474" i="1"/>
  <c r="L1474" i="1" s="1"/>
  <c r="M1474" i="1"/>
  <c r="H1473" i="1"/>
  <c r="K1473" i="1"/>
  <c r="L1473" i="1" s="1"/>
  <c r="M1473" i="1"/>
  <c r="H1472" i="1"/>
  <c r="K1472" i="1"/>
  <c r="L1472" i="1" s="1"/>
  <c r="M1472" i="1"/>
  <c r="H1471" i="1"/>
  <c r="K1471" i="1"/>
  <c r="L1471" i="1" s="1"/>
  <c r="M1471" i="1"/>
  <c r="H1470" i="1"/>
  <c r="K1470" i="1"/>
  <c r="L1470" i="1" s="1"/>
  <c r="M1470" i="1"/>
  <c r="H1469" i="1"/>
  <c r="K1469" i="1"/>
  <c r="L1469" i="1" s="1"/>
  <c r="M1469" i="1"/>
  <c r="H1468" i="1"/>
  <c r="K1468" i="1"/>
  <c r="L1468" i="1" s="1"/>
  <c r="M1468" i="1"/>
  <c r="H1467" i="1"/>
  <c r="K1467" i="1"/>
  <c r="L1467" i="1" s="1"/>
  <c r="M1467" i="1"/>
  <c r="H1466" i="1"/>
  <c r="K1466" i="1"/>
  <c r="L1466" i="1" s="1"/>
  <c r="M1466" i="1"/>
  <c r="H1465" i="1"/>
  <c r="K1465" i="1"/>
  <c r="L1465" i="1" s="1"/>
  <c r="M1465" i="1"/>
  <c r="H1464" i="1"/>
  <c r="K1464" i="1"/>
  <c r="L1464" i="1" s="1"/>
  <c r="M1464" i="1"/>
  <c r="H1463" i="1"/>
  <c r="K1463" i="1"/>
  <c r="L1463" i="1" s="1"/>
  <c r="M1463" i="1"/>
  <c r="H1462" i="1"/>
  <c r="K1462" i="1"/>
  <c r="L1462" i="1" s="1"/>
  <c r="M1462" i="1"/>
  <c r="H1461" i="1"/>
  <c r="K1461" i="1"/>
  <c r="L1461" i="1" s="1"/>
  <c r="M1461" i="1"/>
  <c r="H1460" i="1"/>
  <c r="K1460" i="1"/>
  <c r="L1460" i="1" s="1"/>
  <c r="M1460" i="1"/>
  <c r="H1459" i="1"/>
  <c r="K1459" i="1"/>
  <c r="L1459" i="1" s="1"/>
  <c r="M1459" i="1"/>
  <c r="H1458" i="1"/>
  <c r="K1458" i="1"/>
  <c r="L1458" i="1" s="1"/>
  <c r="M1458" i="1"/>
  <c r="H1457" i="1"/>
  <c r="K1457" i="1"/>
  <c r="L1457" i="1" s="1"/>
  <c r="M1457" i="1"/>
  <c r="H1456" i="1"/>
  <c r="K1456" i="1"/>
  <c r="L1456" i="1" s="1"/>
  <c r="M1456" i="1"/>
  <c r="H1455" i="1"/>
  <c r="K1455" i="1"/>
  <c r="L1455" i="1" s="1"/>
  <c r="M1455" i="1"/>
  <c r="H1454" i="1"/>
  <c r="K1454" i="1"/>
  <c r="L1454" i="1" s="1"/>
  <c r="M1454" i="1"/>
  <c r="H1453" i="1"/>
  <c r="K1453" i="1"/>
  <c r="L1453" i="1" s="1"/>
  <c r="M1453" i="1"/>
  <c r="H1452" i="1"/>
  <c r="K1452" i="1"/>
  <c r="L1452" i="1" s="1"/>
  <c r="M1452" i="1"/>
  <c r="H1451" i="1"/>
  <c r="K1451" i="1"/>
  <c r="L1451" i="1" s="1"/>
  <c r="M1451" i="1"/>
  <c r="H1450" i="1"/>
  <c r="K1450" i="1"/>
  <c r="L1450" i="1" s="1"/>
  <c r="M1450" i="1"/>
  <c r="H1449" i="1"/>
  <c r="K1449" i="1"/>
  <c r="L1449" i="1" s="1"/>
  <c r="M1449" i="1"/>
  <c r="P1449" i="1"/>
  <c r="H1448" i="1"/>
  <c r="K1448" i="1"/>
  <c r="L1448" i="1" s="1"/>
  <c r="M1448" i="1"/>
  <c r="P1448" i="1"/>
  <c r="H1447" i="1"/>
  <c r="K1447" i="1"/>
  <c r="L1447" i="1" s="1"/>
  <c r="M1447" i="1"/>
  <c r="H1446" i="1"/>
  <c r="K1446" i="1"/>
  <c r="L1446" i="1" s="1"/>
  <c r="M1446" i="1"/>
  <c r="H1445" i="1"/>
  <c r="K1445" i="1"/>
  <c r="L1445" i="1" s="1"/>
  <c r="M1445" i="1"/>
  <c r="H1444" i="1"/>
  <c r="K1444" i="1"/>
  <c r="L1444" i="1" s="1"/>
  <c r="M1444" i="1"/>
  <c r="H1443" i="1"/>
  <c r="K1443" i="1"/>
  <c r="L1443" i="1" s="1"/>
  <c r="M1443" i="1"/>
  <c r="H1442" i="1"/>
  <c r="K1442" i="1"/>
  <c r="L1442" i="1" s="1"/>
  <c r="M1442" i="1"/>
  <c r="H1441" i="1"/>
  <c r="K1441" i="1"/>
  <c r="L1441" i="1" s="1"/>
  <c r="M1441" i="1"/>
  <c r="H1440" i="1"/>
  <c r="K1440" i="1"/>
  <c r="L1440" i="1" s="1"/>
  <c r="M1440" i="1"/>
  <c r="H1439" i="1"/>
  <c r="K1439" i="1"/>
  <c r="L1439" i="1" s="1"/>
  <c r="M1439" i="1"/>
  <c r="H1438" i="1"/>
  <c r="K1438" i="1"/>
  <c r="L1438" i="1" s="1"/>
  <c r="M1438" i="1"/>
  <c r="H1437" i="1"/>
  <c r="K1437" i="1"/>
  <c r="L1437" i="1" s="1"/>
  <c r="M1437" i="1"/>
  <c r="H1436" i="1"/>
  <c r="K1436" i="1"/>
  <c r="L1436" i="1" s="1"/>
  <c r="M1436" i="1"/>
  <c r="H1435" i="1"/>
  <c r="K1435" i="1"/>
  <c r="L1435" i="1" s="1"/>
  <c r="M1435" i="1"/>
  <c r="H1434" i="1"/>
  <c r="K1434" i="1"/>
  <c r="L1434" i="1" s="1"/>
  <c r="M1434" i="1"/>
  <c r="H1433" i="1"/>
  <c r="K1433" i="1"/>
  <c r="L1433" i="1" s="1"/>
  <c r="M1433" i="1"/>
  <c r="H1432" i="1"/>
  <c r="K1432" i="1"/>
  <c r="L1432" i="1" s="1"/>
  <c r="M1432" i="1"/>
  <c r="H1431" i="1"/>
  <c r="K1431" i="1"/>
  <c r="L1431" i="1" s="1"/>
  <c r="M1431" i="1"/>
  <c r="H1429" i="1"/>
  <c r="K1429" i="1"/>
  <c r="L1429" i="1" s="1"/>
  <c r="M1429" i="1"/>
  <c r="H1428" i="1"/>
  <c r="K1428" i="1"/>
  <c r="L1428" i="1" s="1"/>
  <c r="M1428" i="1"/>
  <c r="H1427" i="1"/>
  <c r="K1427" i="1"/>
  <c r="L1427" i="1" s="1"/>
  <c r="M1427" i="1"/>
  <c r="H1426" i="1"/>
  <c r="K1426" i="1"/>
  <c r="L1426" i="1" s="1"/>
  <c r="M1426" i="1"/>
  <c r="H1425" i="1"/>
  <c r="K1425" i="1"/>
  <c r="L1425" i="1" s="1"/>
  <c r="M1425" i="1"/>
  <c r="H1424" i="1"/>
  <c r="K1424" i="1"/>
  <c r="L1424" i="1" s="1"/>
  <c r="M1424" i="1"/>
  <c r="H1423" i="1"/>
  <c r="K1423" i="1"/>
  <c r="L1423" i="1" s="1"/>
  <c r="M1423" i="1"/>
  <c r="H1422" i="1"/>
  <c r="K1422" i="1"/>
  <c r="L1422" i="1" s="1"/>
  <c r="M1422" i="1"/>
  <c r="H1421" i="1"/>
  <c r="K1421" i="1"/>
  <c r="L1421" i="1" s="1"/>
  <c r="M1421" i="1"/>
  <c r="H1420" i="1"/>
  <c r="K1420" i="1"/>
  <c r="L1420" i="1" s="1"/>
  <c r="M1420" i="1"/>
  <c r="H1419" i="1"/>
  <c r="K1419" i="1"/>
  <c r="L1419" i="1" s="1"/>
  <c r="M1419" i="1"/>
  <c r="H1418" i="1"/>
  <c r="K1418" i="1"/>
  <c r="L1418" i="1" s="1"/>
  <c r="M1418" i="1"/>
  <c r="H1417" i="1"/>
  <c r="K1417" i="1"/>
  <c r="L1417" i="1" s="1"/>
  <c r="M1417" i="1"/>
  <c r="H1416" i="1"/>
  <c r="K1416" i="1"/>
  <c r="L1416" i="1" s="1"/>
  <c r="M1416" i="1"/>
  <c r="H1415" i="1"/>
  <c r="K1415" i="1"/>
  <c r="L1415" i="1" s="1"/>
  <c r="M1415" i="1"/>
  <c r="H1414" i="1"/>
  <c r="K1414" i="1"/>
  <c r="L1414" i="1" s="1"/>
  <c r="M1414" i="1"/>
  <c r="H1413" i="1"/>
  <c r="K1413" i="1"/>
  <c r="L1413" i="1" s="1"/>
  <c r="M1413" i="1"/>
  <c r="H1412" i="1"/>
  <c r="K1412" i="1"/>
  <c r="L1412" i="1" s="1"/>
  <c r="M1412" i="1"/>
  <c r="H1411" i="1"/>
  <c r="K1411" i="1"/>
  <c r="L1411" i="1" s="1"/>
  <c r="M1411" i="1"/>
  <c r="H1410" i="1"/>
  <c r="K1410" i="1"/>
  <c r="L1410" i="1" s="1"/>
  <c r="M1410" i="1"/>
  <c r="H1409" i="1"/>
  <c r="K1409" i="1"/>
  <c r="L1409" i="1" s="1"/>
  <c r="M1409" i="1"/>
  <c r="H1408" i="1"/>
  <c r="K1408" i="1"/>
  <c r="L1408" i="1" s="1"/>
  <c r="M1408" i="1"/>
  <c r="H1407" i="1"/>
  <c r="K1407" i="1"/>
  <c r="L1407" i="1" s="1"/>
  <c r="M1407" i="1"/>
  <c r="H1406" i="1"/>
  <c r="K1406" i="1"/>
  <c r="L1406" i="1" s="1"/>
  <c r="M1406" i="1"/>
  <c r="H1405" i="1"/>
  <c r="K1405" i="1"/>
  <c r="L1405" i="1" s="1"/>
  <c r="M1405" i="1"/>
  <c r="H1404" i="1"/>
  <c r="K1404" i="1"/>
  <c r="L1404" i="1" s="1"/>
  <c r="M1404" i="1"/>
  <c r="H1403" i="1"/>
  <c r="K1403" i="1"/>
  <c r="L1403" i="1" s="1"/>
  <c r="M1403" i="1"/>
  <c r="H1402" i="1"/>
  <c r="K1402" i="1"/>
  <c r="L1402" i="1" s="1"/>
  <c r="M1402" i="1"/>
  <c r="H1401" i="1"/>
  <c r="K1401" i="1"/>
  <c r="L1401" i="1" s="1"/>
  <c r="M1401" i="1"/>
  <c r="H1400" i="1"/>
  <c r="K1400" i="1"/>
  <c r="L1400" i="1" s="1"/>
  <c r="M1400" i="1"/>
  <c r="H1399" i="1"/>
  <c r="K1399" i="1"/>
  <c r="L1399" i="1" s="1"/>
  <c r="M1399" i="1"/>
  <c r="H1398" i="1"/>
  <c r="K1398" i="1"/>
  <c r="L1398" i="1" s="1"/>
  <c r="M1398" i="1"/>
  <c r="H1397" i="1"/>
  <c r="K1397" i="1"/>
  <c r="L1397" i="1" s="1"/>
  <c r="M1397" i="1"/>
  <c r="H1396" i="1"/>
  <c r="K1396" i="1"/>
  <c r="L1396" i="1" s="1"/>
  <c r="M1396" i="1"/>
  <c r="H1395" i="1"/>
  <c r="K1395" i="1"/>
  <c r="L1395" i="1" s="1"/>
  <c r="M1395" i="1"/>
  <c r="H1394" i="1"/>
  <c r="K1394" i="1"/>
  <c r="L1394" i="1" s="1"/>
  <c r="M1394" i="1"/>
  <c r="H1393" i="1"/>
  <c r="K1393" i="1"/>
  <c r="L1393" i="1" s="1"/>
  <c r="M1393" i="1"/>
  <c r="H1392" i="1"/>
  <c r="K1392" i="1"/>
  <c r="L1392" i="1" s="1"/>
  <c r="M1392" i="1"/>
  <c r="H1390" i="1"/>
  <c r="K1390" i="1"/>
  <c r="L1390" i="1" s="1"/>
  <c r="M1390" i="1"/>
  <c r="H1391" i="1"/>
  <c r="K1391" i="1"/>
  <c r="L1391" i="1" s="1"/>
  <c r="M1391" i="1"/>
  <c r="H1389" i="1"/>
  <c r="K1389" i="1"/>
  <c r="L1389" i="1" s="1"/>
  <c r="M1389" i="1"/>
  <c r="H1388" i="1"/>
  <c r="K1388" i="1"/>
  <c r="L1388" i="1" s="1"/>
  <c r="M1388" i="1"/>
  <c r="H1387" i="1"/>
  <c r="K1387" i="1"/>
  <c r="L1387" i="1" s="1"/>
  <c r="M1387" i="1"/>
  <c r="H1386" i="1"/>
  <c r="K1386" i="1"/>
  <c r="L1386" i="1" s="1"/>
  <c r="M1386" i="1"/>
  <c r="H1385" i="1"/>
  <c r="K1385" i="1"/>
  <c r="L1385" i="1" s="1"/>
  <c r="M1385" i="1"/>
  <c r="H1384" i="1"/>
  <c r="K1384" i="1"/>
  <c r="L1384" i="1" s="1"/>
  <c r="M1384" i="1"/>
  <c r="H1383" i="1"/>
  <c r="K1383" i="1"/>
  <c r="L1383" i="1" s="1"/>
  <c r="M1383" i="1"/>
  <c r="H1382" i="1"/>
  <c r="K1382" i="1"/>
  <c r="L1382" i="1" s="1"/>
  <c r="M1382" i="1"/>
  <c r="H1381" i="1"/>
  <c r="K1381" i="1"/>
  <c r="L1381" i="1" s="1"/>
  <c r="M1381" i="1"/>
  <c r="H1380" i="1"/>
  <c r="K1380" i="1"/>
  <c r="L1380" i="1" s="1"/>
  <c r="M1380" i="1"/>
  <c r="H1379" i="1"/>
  <c r="K1379" i="1"/>
  <c r="L1379" i="1" s="1"/>
  <c r="M1379" i="1"/>
  <c r="H1378" i="1"/>
  <c r="K1378" i="1"/>
  <c r="L1378" i="1" s="1"/>
  <c r="M1378" i="1"/>
  <c r="H1377" i="1"/>
  <c r="K1377" i="1"/>
  <c r="L1377" i="1" s="1"/>
  <c r="M1377" i="1"/>
  <c r="H1376" i="1"/>
  <c r="K1376" i="1"/>
  <c r="L1376" i="1" s="1"/>
  <c r="M1376" i="1"/>
  <c r="H1375" i="1"/>
  <c r="K1375" i="1"/>
  <c r="L1375" i="1" s="1"/>
  <c r="M1375" i="1"/>
  <c r="H1374" i="1"/>
  <c r="K1374" i="1"/>
  <c r="L1374" i="1" s="1"/>
  <c r="M1374" i="1"/>
  <c r="H1373" i="1"/>
  <c r="K1373" i="1"/>
  <c r="L1373" i="1" s="1"/>
  <c r="M1373" i="1"/>
  <c r="H1372" i="1"/>
  <c r="K1372" i="1"/>
  <c r="L1372" i="1" s="1"/>
  <c r="M1372" i="1"/>
  <c r="H1371" i="1"/>
  <c r="K1371" i="1"/>
  <c r="L1371" i="1" s="1"/>
  <c r="M1371" i="1"/>
  <c r="H1370" i="1"/>
  <c r="K1370" i="1"/>
  <c r="L1370" i="1" s="1"/>
  <c r="M1370" i="1"/>
  <c r="H1369" i="1"/>
  <c r="K1369" i="1"/>
  <c r="L1369" i="1" s="1"/>
  <c r="M1369" i="1"/>
  <c r="H1368" i="1"/>
  <c r="K1368" i="1"/>
  <c r="L1368" i="1" s="1"/>
  <c r="M1368" i="1"/>
  <c r="H1367" i="1"/>
  <c r="K1367" i="1"/>
  <c r="L1367" i="1" s="1"/>
  <c r="M1367" i="1"/>
  <c r="H1366" i="1"/>
  <c r="K1366" i="1"/>
  <c r="L1366" i="1" s="1"/>
  <c r="M1366" i="1"/>
  <c r="H1365" i="1"/>
  <c r="K1365" i="1"/>
  <c r="L1365" i="1" s="1"/>
  <c r="M1365" i="1"/>
  <c r="H1364" i="1"/>
  <c r="K1364" i="1"/>
  <c r="L1364" i="1" s="1"/>
  <c r="M1364" i="1"/>
  <c r="H1358" i="1"/>
  <c r="K1358" i="1"/>
  <c r="L1358" i="1" s="1"/>
  <c r="M1358" i="1"/>
  <c r="H1363" i="1"/>
  <c r="K1363" i="1"/>
  <c r="L1363" i="1" s="1"/>
  <c r="M1363" i="1"/>
  <c r="H1362" i="1"/>
  <c r="K1362" i="1"/>
  <c r="L1362" i="1" s="1"/>
  <c r="M1362" i="1"/>
  <c r="H1361" i="1"/>
  <c r="K1361" i="1"/>
  <c r="L1361" i="1" s="1"/>
  <c r="M1361" i="1"/>
  <c r="H1360" i="1"/>
  <c r="K1360" i="1"/>
  <c r="L1360" i="1" s="1"/>
  <c r="M1360" i="1"/>
  <c r="H1359" i="1"/>
  <c r="K1359" i="1"/>
  <c r="L1359" i="1" s="1"/>
  <c r="M1359" i="1"/>
  <c r="H1357" i="1"/>
  <c r="K1357" i="1"/>
  <c r="L1357" i="1" s="1"/>
  <c r="M1357" i="1"/>
  <c r="H1356" i="1"/>
  <c r="K1356" i="1"/>
  <c r="L1356" i="1" s="1"/>
  <c r="M1356" i="1"/>
  <c r="H1355" i="1"/>
  <c r="K1355" i="1"/>
  <c r="L1355" i="1" s="1"/>
  <c r="M1355" i="1"/>
  <c r="H1354" i="1"/>
  <c r="K1354" i="1"/>
  <c r="L1354" i="1" s="1"/>
  <c r="M1354" i="1"/>
  <c r="H1353" i="1"/>
  <c r="K1353" i="1"/>
  <c r="L1353" i="1" s="1"/>
  <c r="M1353" i="1"/>
  <c r="H1352" i="1"/>
  <c r="K1352" i="1"/>
  <c r="L1352" i="1" s="1"/>
  <c r="M1352" i="1"/>
  <c r="H1351" i="1"/>
  <c r="K1351" i="1"/>
  <c r="L1351" i="1" s="1"/>
  <c r="M1351" i="1"/>
  <c r="H1350" i="1"/>
  <c r="K1350" i="1"/>
  <c r="L1350" i="1" s="1"/>
  <c r="M1350" i="1"/>
  <c r="H1349" i="1"/>
  <c r="K1349" i="1"/>
  <c r="L1349" i="1" s="1"/>
  <c r="M1349" i="1"/>
  <c r="H1348" i="1"/>
  <c r="K1348" i="1"/>
  <c r="L1348" i="1" s="1"/>
  <c r="M1348" i="1"/>
  <c r="H1347" i="1"/>
  <c r="K1347" i="1"/>
  <c r="L1347" i="1" s="1"/>
  <c r="M1347" i="1"/>
  <c r="F1454" i="3"/>
  <c r="I1454" i="3"/>
  <c r="J1454" i="3"/>
  <c r="F1453" i="3"/>
  <c r="I1453" i="3"/>
  <c r="J1453" i="3" s="1"/>
  <c r="K1453" i="3"/>
  <c r="F1452" i="3"/>
  <c r="I1452" i="3"/>
  <c r="J1452" i="3" s="1"/>
  <c r="K1452" i="3"/>
  <c r="H1346" i="1"/>
  <c r="K1346" i="1"/>
  <c r="L1346" i="1" s="1"/>
  <c r="M1346" i="1"/>
  <c r="H1345" i="1"/>
  <c r="K1345" i="1"/>
  <c r="L1345" i="1" s="1"/>
  <c r="M1345" i="1"/>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69" i="3" l="1"/>
  <c r="K1470" i="3"/>
  <c r="L1470" i="3" s="1"/>
  <c r="L1468" i="3"/>
  <c r="L1467" i="3"/>
  <c r="L1466" i="3"/>
  <c r="L1465" i="3"/>
  <c r="L1464" i="3"/>
  <c r="L1463" i="3"/>
  <c r="L1460" i="3"/>
  <c r="L1462" i="3"/>
  <c r="L1461" i="3"/>
  <c r="L1455" i="3"/>
  <c r="T1511" i="1"/>
  <c r="U1511" i="1" s="1"/>
  <c r="I1511" i="1" s="1"/>
  <c r="T1512" i="1"/>
  <c r="U1512" i="1" s="1"/>
  <c r="I1512" i="1" s="1"/>
  <c r="AA1513" i="1"/>
  <c r="W1513" i="1"/>
  <c r="X1513" i="1" s="1"/>
  <c r="L1459" i="3"/>
  <c r="L1458" i="3"/>
  <c r="L1457" i="3"/>
  <c r="L1456" i="3"/>
  <c r="AB1513" i="1"/>
  <c r="T1507" i="1"/>
  <c r="U1507" i="1" s="1"/>
  <c r="I1507" i="1" s="1"/>
  <c r="T1509" i="1"/>
  <c r="W1509" i="1" s="1"/>
  <c r="X1509" i="1" s="1"/>
  <c r="T1503" i="1"/>
  <c r="U1503" i="1" s="1"/>
  <c r="I1503" i="1" s="1"/>
  <c r="AB1511" i="1"/>
  <c r="AA1510" i="1"/>
  <c r="T1508" i="1"/>
  <c r="U1508" i="1" s="1"/>
  <c r="I1508" i="1" s="1"/>
  <c r="W1510" i="1"/>
  <c r="X1510" i="1" s="1"/>
  <c r="AB1510" i="1"/>
  <c r="T1504" i="1"/>
  <c r="U1504" i="1" s="1"/>
  <c r="I1504" i="1" s="1"/>
  <c r="T1506" i="1"/>
  <c r="U1506" i="1" s="1"/>
  <c r="I1506" i="1" s="1"/>
  <c r="T1505" i="1"/>
  <c r="U1505" i="1" s="1"/>
  <c r="I1505" i="1" s="1"/>
  <c r="T1501" i="1"/>
  <c r="AB1501" i="1" s="1"/>
  <c r="T1497" i="1"/>
  <c r="U1497" i="1" s="1"/>
  <c r="I1497" i="1" s="1"/>
  <c r="T1499" i="1"/>
  <c r="U1499" i="1" s="1"/>
  <c r="I1499" i="1" s="1"/>
  <c r="T1502" i="1"/>
  <c r="AB1502" i="1" s="1"/>
  <c r="T1500" i="1"/>
  <c r="W1500" i="1" s="1"/>
  <c r="X1500" i="1" s="1"/>
  <c r="T1498" i="1"/>
  <c r="U1498" i="1" s="1"/>
  <c r="I1498" i="1" s="1"/>
  <c r="T1492" i="1"/>
  <c r="U1492" i="1" s="1"/>
  <c r="I1492" i="1" s="1"/>
  <c r="T1495" i="1"/>
  <c r="W1495" i="1" s="1"/>
  <c r="X1495" i="1" s="1"/>
  <c r="T1490" i="1"/>
  <c r="U1490" i="1" s="1"/>
  <c r="I1490" i="1" s="1"/>
  <c r="T1496" i="1"/>
  <c r="AB1496" i="1" s="1"/>
  <c r="T1493" i="1"/>
  <c r="U1493" i="1" s="1"/>
  <c r="I1493" i="1" s="1"/>
  <c r="T1494" i="1"/>
  <c r="U1494" i="1" s="1"/>
  <c r="I1494" i="1" s="1"/>
  <c r="T1491" i="1"/>
  <c r="U1491" i="1" s="1"/>
  <c r="I1491" i="1" s="1"/>
  <c r="T1485" i="1"/>
  <c r="U1485" i="1" s="1"/>
  <c r="I1485" i="1" s="1"/>
  <c r="T1487" i="1"/>
  <c r="U1487" i="1" s="1"/>
  <c r="I1487" i="1" s="1"/>
  <c r="T1488" i="1"/>
  <c r="U1488" i="1" s="1"/>
  <c r="I1488" i="1" s="1"/>
  <c r="T1486" i="1"/>
  <c r="U1486" i="1" s="1"/>
  <c r="I1486" i="1" s="1"/>
  <c r="T1489" i="1"/>
  <c r="U1489" i="1" s="1"/>
  <c r="I1489" i="1" s="1"/>
  <c r="T1484" i="1"/>
  <c r="W1484" i="1" s="1"/>
  <c r="X1484" i="1" s="1"/>
  <c r="T1482" i="1"/>
  <c r="U1482" i="1" s="1"/>
  <c r="I1482" i="1" s="1"/>
  <c r="T1483" i="1"/>
  <c r="AA1483" i="1" s="1"/>
  <c r="T1478" i="1"/>
  <c r="U1478" i="1" s="1"/>
  <c r="I1478" i="1" s="1"/>
  <c r="T1481" i="1"/>
  <c r="AA1481" i="1" s="1"/>
  <c r="T1474" i="1"/>
  <c r="AA1474" i="1" s="1"/>
  <c r="T1480" i="1"/>
  <c r="W1480" i="1" s="1"/>
  <c r="X1480" i="1" s="1"/>
  <c r="T1476" i="1"/>
  <c r="W1476" i="1" s="1"/>
  <c r="X1476" i="1" s="1"/>
  <c r="T1457" i="1"/>
  <c r="AA1457" i="1" s="1"/>
  <c r="T1460" i="1"/>
  <c r="U1460" i="1" s="1"/>
  <c r="I1460" i="1" s="1"/>
  <c r="T1469" i="1"/>
  <c r="U1469" i="1" s="1"/>
  <c r="I1469" i="1" s="1"/>
  <c r="T1479" i="1"/>
  <c r="U1479" i="1" s="1"/>
  <c r="I1479" i="1" s="1"/>
  <c r="T1470" i="1"/>
  <c r="U1470" i="1" s="1"/>
  <c r="I1470" i="1" s="1"/>
  <c r="T1473" i="1"/>
  <c r="AB1473" i="1" s="1"/>
  <c r="T1477" i="1"/>
  <c r="AB1477" i="1" s="1"/>
  <c r="T1472" i="1"/>
  <c r="U1472" i="1" s="1"/>
  <c r="I1472" i="1" s="1"/>
  <c r="T1475" i="1"/>
  <c r="U1475" i="1" s="1"/>
  <c r="I1475" i="1" s="1"/>
  <c r="T1465" i="1"/>
  <c r="U1465" i="1" s="1"/>
  <c r="I1465" i="1" s="1"/>
  <c r="T1471" i="1"/>
  <c r="AB1471" i="1" s="1"/>
  <c r="T1468" i="1"/>
  <c r="U1468" i="1" s="1"/>
  <c r="I1468" i="1" s="1"/>
  <c r="T1467" i="1"/>
  <c r="U1467" i="1" s="1"/>
  <c r="I1467" i="1" s="1"/>
  <c r="T1464" i="1"/>
  <c r="W1464" i="1" s="1"/>
  <c r="X1464" i="1" s="1"/>
  <c r="T1466" i="1"/>
  <c r="U1466" i="1" s="1"/>
  <c r="I1466" i="1" s="1"/>
  <c r="T1455" i="1"/>
  <c r="U1455" i="1" s="1"/>
  <c r="I1455" i="1" s="1"/>
  <c r="T1458" i="1"/>
  <c r="U1458" i="1" s="1"/>
  <c r="I1458" i="1" s="1"/>
  <c r="T1463" i="1"/>
  <c r="U1463" i="1" s="1"/>
  <c r="I1463" i="1" s="1"/>
  <c r="T1461" i="1"/>
  <c r="AB1461" i="1" s="1"/>
  <c r="T1462" i="1"/>
  <c r="AB1462" i="1" s="1"/>
  <c r="T1459" i="1"/>
  <c r="U1459" i="1" s="1"/>
  <c r="I1459" i="1" s="1"/>
  <c r="T1451" i="1"/>
  <c r="U1451" i="1" s="1"/>
  <c r="I1451" i="1" s="1"/>
  <c r="T1454" i="1"/>
  <c r="AB1454" i="1" s="1"/>
  <c r="T1453" i="1"/>
  <c r="U1453" i="1" s="1"/>
  <c r="I1453" i="1" s="1"/>
  <c r="T1456" i="1"/>
  <c r="U1456" i="1" s="1"/>
  <c r="I1456" i="1" s="1"/>
  <c r="T1449" i="1"/>
  <c r="U1449" i="1" s="1"/>
  <c r="I1449" i="1" s="1"/>
  <c r="T1447" i="1"/>
  <c r="U1447" i="1" s="1"/>
  <c r="I1447" i="1" s="1"/>
  <c r="T1452" i="1"/>
  <c r="U1452" i="1" s="1"/>
  <c r="I1452" i="1" s="1"/>
  <c r="T1450" i="1"/>
  <c r="AB1450" i="1" s="1"/>
  <c r="T1445" i="1"/>
  <c r="AA1445" i="1" s="1"/>
  <c r="T1438" i="1"/>
  <c r="AA1438" i="1" s="1"/>
  <c r="T1441" i="1"/>
  <c r="U1441" i="1" s="1"/>
  <c r="I1441" i="1" s="1"/>
  <c r="T1444" i="1"/>
  <c r="AA1444" i="1" s="1"/>
  <c r="T1446" i="1"/>
  <c r="AB1446" i="1" s="1"/>
  <c r="T1448" i="1"/>
  <c r="AA1448" i="1" s="1"/>
  <c r="T1443" i="1"/>
  <c r="W1443" i="1" s="1"/>
  <c r="X1443" i="1" s="1"/>
  <c r="T1442" i="1"/>
  <c r="W1442" i="1" s="1"/>
  <c r="X1442" i="1" s="1"/>
  <c r="T1440" i="1"/>
  <c r="AB1440" i="1" s="1"/>
  <c r="T1436" i="1"/>
  <c r="AB1436" i="1" s="1"/>
  <c r="T1439" i="1"/>
  <c r="U1439" i="1" s="1"/>
  <c r="I1439" i="1" s="1"/>
  <c r="T1437" i="1"/>
  <c r="AB1437" i="1" s="1"/>
  <c r="T1434" i="1"/>
  <c r="W1434" i="1" s="1"/>
  <c r="X1434" i="1" s="1"/>
  <c r="T1435" i="1"/>
  <c r="U1435" i="1" s="1"/>
  <c r="I1435" i="1" s="1"/>
  <c r="T1424" i="1"/>
  <c r="U1424" i="1" s="1"/>
  <c r="I1424" i="1" s="1"/>
  <c r="T1427" i="1"/>
  <c r="AB1427" i="1" s="1"/>
  <c r="T1431" i="1"/>
  <c r="AB1431" i="1" s="1"/>
  <c r="T1432" i="1"/>
  <c r="AA1432" i="1" s="1"/>
  <c r="T1433" i="1"/>
  <c r="W1433" i="1" s="1"/>
  <c r="X1433"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3" i="3"/>
  <c r="L1452" i="3"/>
  <c r="T1345" i="1"/>
  <c r="U1345" i="1" s="1"/>
  <c r="I1345" i="1" s="1"/>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K1602" i="3" s="1"/>
  <c r="L1602" i="3" s="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K1601" i="3" s="1"/>
  <c r="L1601" i="3" s="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S271" i="1"/>
  <c r="K125" i="3" s="1"/>
  <c r="S272" i="1"/>
  <c r="K112" i="3" s="1"/>
  <c r="S273" i="1"/>
  <c r="K113" i="3" s="1"/>
  <c r="S274" i="1"/>
  <c r="S275" i="1"/>
  <c r="K558" i="3" s="1"/>
  <c r="S276" i="1"/>
  <c r="K1138" i="3" s="1"/>
  <c r="S277" i="1"/>
  <c r="K532" i="3" s="1"/>
  <c r="S278" i="1"/>
  <c r="K533" i="3" s="1"/>
  <c r="S279" i="1"/>
  <c r="S280" i="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K1471" i="3" s="1"/>
  <c r="L1471" i="3" s="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K1525" i="3" s="1"/>
  <c r="L1525" i="3" s="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L502" i="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K500" i="3" l="1"/>
  <c r="K1504" i="3"/>
  <c r="L1504" i="3" s="1"/>
  <c r="K1368" i="3"/>
  <c r="L1368" i="3" s="1"/>
  <c r="K1514" i="3"/>
  <c r="L1514" i="3" s="1"/>
  <c r="K831" i="3"/>
  <c r="K1518" i="3"/>
  <c r="L1518" i="3" s="1"/>
  <c r="K808" i="3"/>
  <c r="L808" i="3" s="1"/>
  <c r="K1528" i="3"/>
  <c r="L1528" i="3" s="1"/>
  <c r="K1176" i="3"/>
  <c r="K1520" i="3"/>
  <c r="L1520" i="3" s="1"/>
  <c r="K130" i="3"/>
  <c r="L130" i="3" s="1"/>
  <c r="K1592" i="3"/>
  <c r="L1592" i="3" s="1"/>
  <c r="AA1509" i="1"/>
  <c r="W1511" i="1"/>
  <c r="X1511" i="1" s="1"/>
  <c r="AA1511" i="1"/>
  <c r="W1512" i="1"/>
  <c r="X1512" i="1" s="1"/>
  <c r="AA1512" i="1"/>
  <c r="AB1512" i="1"/>
  <c r="AB1509" i="1"/>
  <c r="W1503" i="1"/>
  <c r="X1503" i="1" s="1"/>
  <c r="W1507" i="1"/>
  <c r="X1507" i="1" s="1"/>
  <c r="AA1507" i="1"/>
  <c r="AB1508" i="1"/>
  <c r="AB1507" i="1"/>
  <c r="W1508" i="1"/>
  <c r="X1508" i="1" s="1"/>
  <c r="AB1498" i="1"/>
  <c r="AA1503" i="1"/>
  <c r="U1509" i="1"/>
  <c r="I1509" i="1" s="1"/>
  <c r="AB1503" i="1"/>
  <c r="AA1508" i="1"/>
  <c r="AB1505" i="1"/>
  <c r="AA1505" i="1"/>
  <c r="W1505" i="1"/>
  <c r="X1505" i="1" s="1"/>
  <c r="AB1506" i="1"/>
  <c r="AA1506" i="1"/>
  <c r="W1506" i="1"/>
  <c r="X1506" i="1" s="1"/>
  <c r="W1504" i="1"/>
  <c r="X1504" i="1" s="1"/>
  <c r="AA1504" i="1"/>
  <c r="U1501" i="1"/>
  <c r="I1501" i="1" s="1"/>
  <c r="W1497" i="1"/>
  <c r="X1497" i="1" s="1"/>
  <c r="AB1504" i="1"/>
  <c r="AA1497" i="1"/>
  <c r="AA1495" i="1"/>
  <c r="W1501" i="1"/>
  <c r="X1501" i="1" s="1"/>
  <c r="AA1499" i="1"/>
  <c r="U1500" i="1"/>
  <c r="I1500" i="1" s="1"/>
  <c r="W1498" i="1"/>
  <c r="X1498" i="1" s="1"/>
  <c r="AB1499" i="1"/>
  <c r="W1499" i="1"/>
  <c r="X1499" i="1" s="1"/>
  <c r="AB1497" i="1"/>
  <c r="U1502" i="1"/>
  <c r="I1502" i="1" s="1"/>
  <c r="AA1501" i="1"/>
  <c r="AA1502" i="1"/>
  <c r="W1502" i="1"/>
  <c r="X1502" i="1" s="1"/>
  <c r="U1495" i="1"/>
  <c r="I1495" i="1" s="1"/>
  <c r="AB1500" i="1"/>
  <c r="AA1500" i="1"/>
  <c r="AB1495" i="1"/>
  <c r="AA1498" i="1"/>
  <c r="W1492" i="1"/>
  <c r="X1492" i="1" s="1"/>
  <c r="AA1492" i="1"/>
  <c r="AB1493" i="1"/>
  <c r="AA1490" i="1"/>
  <c r="AB1490" i="1"/>
  <c r="U1496" i="1"/>
  <c r="I1496" i="1" s="1"/>
  <c r="AB1492" i="1"/>
  <c r="W1490" i="1"/>
  <c r="X1490" i="1" s="1"/>
  <c r="AB1491" i="1"/>
  <c r="AA1496" i="1"/>
  <c r="W1496" i="1"/>
  <c r="X1496" i="1" s="1"/>
  <c r="AA1491" i="1"/>
  <c r="W1491" i="1"/>
  <c r="X1491" i="1" s="1"/>
  <c r="AB1494" i="1"/>
  <c r="W1494" i="1"/>
  <c r="X1494" i="1" s="1"/>
  <c r="W1493" i="1"/>
  <c r="X1493" i="1" s="1"/>
  <c r="AA1493" i="1"/>
  <c r="AA1494" i="1"/>
  <c r="AB1478" i="1"/>
  <c r="W1485" i="1"/>
  <c r="X1485" i="1" s="1"/>
  <c r="AA1485" i="1"/>
  <c r="AB1485" i="1"/>
  <c r="AA1486" i="1"/>
  <c r="W1486" i="1"/>
  <c r="X1486" i="1" s="1"/>
  <c r="AA1480" i="1"/>
  <c r="AA1487" i="1"/>
  <c r="AB1487" i="1"/>
  <c r="W1488" i="1"/>
  <c r="X1488" i="1" s="1"/>
  <c r="AA1488" i="1"/>
  <c r="W1482" i="1"/>
  <c r="X1482" i="1" s="1"/>
  <c r="W1487" i="1"/>
  <c r="X1487" i="1" s="1"/>
  <c r="AA1478" i="1"/>
  <c r="AB1486" i="1"/>
  <c r="AB1489" i="1"/>
  <c r="AA1489" i="1"/>
  <c r="W1489" i="1"/>
  <c r="X1489" i="1" s="1"/>
  <c r="AB1488" i="1"/>
  <c r="AA1482" i="1"/>
  <c r="AB1482" i="1"/>
  <c r="U1484" i="1"/>
  <c r="I1484" i="1" s="1"/>
  <c r="AB1484" i="1"/>
  <c r="AA1484" i="1"/>
  <c r="AB1457" i="1"/>
  <c r="W1457" i="1"/>
  <c r="X1457" i="1" s="1"/>
  <c r="W1479" i="1"/>
  <c r="X1479" i="1" s="1"/>
  <c r="AB1481" i="1"/>
  <c r="W1478" i="1"/>
  <c r="X1478" i="1" s="1"/>
  <c r="W1481" i="1"/>
  <c r="X1481" i="1" s="1"/>
  <c r="U1481" i="1"/>
  <c r="I1481" i="1" s="1"/>
  <c r="AB1480" i="1"/>
  <c r="W1483" i="1"/>
  <c r="X1483" i="1" s="1"/>
  <c r="U1483" i="1"/>
  <c r="I1483" i="1" s="1"/>
  <c r="U1480" i="1"/>
  <c r="I1480" i="1" s="1"/>
  <c r="AB1483" i="1"/>
  <c r="U1457" i="1"/>
  <c r="I1457" i="1" s="1"/>
  <c r="W1474" i="1"/>
  <c r="X1474" i="1" s="1"/>
  <c r="U1474" i="1"/>
  <c r="I1474" i="1" s="1"/>
  <c r="W1473" i="1"/>
  <c r="X1473" i="1" s="1"/>
  <c r="U1476" i="1"/>
  <c r="I1476" i="1" s="1"/>
  <c r="AB1474" i="1"/>
  <c r="AB1467" i="1"/>
  <c r="AB1469" i="1"/>
  <c r="W1469" i="1"/>
  <c r="X1469" i="1" s="1"/>
  <c r="U1473" i="1"/>
  <c r="I1473" i="1" s="1"/>
  <c r="W1460" i="1"/>
  <c r="X1460" i="1" s="1"/>
  <c r="AB1476" i="1"/>
  <c r="AA1460" i="1"/>
  <c r="AB1460" i="1"/>
  <c r="AA1469" i="1"/>
  <c r="AB1470" i="1"/>
  <c r="AB1479" i="1"/>
  <c r="AA1476" i="1"/>
  <c r="AA1479" i="1"/>
  <c r="W1470" i="1"/>
  <c r="X1470" i="1" s="1"/>
  <c r="W1468" i="1"/>
  <c r="X1468" i="1" s="1"/>
  <c r="AA1473" i="1"/>
  <c r="AA1470" i="1"/>
  <c r="U1477" i="1"/>
  <c r="I1477" i="1" s="1"/>
  <c r="AB1472" i="1"/>
  <c r="AA1468" i="1"/>
  <c r="W1475" i="1"/>
  <c r="X1475" i="1" s="1"/>
  <c r="W1472" i="1"/>
  <c r="X1472" i="1" s="1"/>
  <c r="AA1477" i="1"/>
  <c r="W1477" i="1"/>
  <c r="X1477" i="1" s="1"/>
  <c r="AB1475" i="1"/>
  <c r="AA1475" i="1"/>
  <c r="AA1472" i="1"/>
  <c r="AA1463" i="1"/>
  <c r="AA1471" i="1"/>
  <c r="AB1465" i="1"/>
  <c r="W1471" i="1"/>
  <c r="X1471" i="1" s="1"/>
  <c r="U1471" i="1"/>
  <c r="I1471" i="1" s="1"/>
  <c r="AA1465" i="1"/>
  <c r="W1465" i="1"/>
  <c r="X1465" i="1" s="1"/>
  <c r="AA1466" i="1"/>
  <c r="AA1464" i="1"/>
  <c r="AB1468" i="1"/>
  <c r="AA1467" i="1"/>
  <c r="AB1464" i="1"/>
  <c r="AB1463" i="1"/>
  <c r="W1467" i="1"/>
  <c r="X1467" i="1" s="1"/>
  <c r="AA1458" i="1"/>
  <c r="W1466" i="1"/>
  <c r="X1466" i="1" s="1"/>
  <c r="AB1458" i="1"/>
  <c r="U1464" i="1"/>
  <c r="I1464" i="1" s="1"/>
  <c r="W1458" i="1"/>
  <c r="X1458" i="1" s="1"/>
  <c r="W1455" i="1"/>
  <c r="X1455" i="1" s="1"/>
  <c r="AA1455" i="1"/>
  <c r="AB1455" i="1"/>
  <c r="W1463" i="1"/>
  <c r="X1463" i="1" s="1"/>
  <c r="AB1466" i="1"/>
  <c r="W1462" i="1"/>
  <c r="X1462" i="1" s="1"/>
  <c r="U1462" i="1"/>
  <c r="I1462" i="1" s="1"/>
  <c r="W1461" i="1"/>
  <c r="X1461" i="1" s="1"/>
  <c r="AA1461" i="1"/>
  <c r="U1461" i="1"/>
  <c r="I1461" i="1" s="1"/>
  <c r="AB1451" i="1"/>
  <c r="AA1462" i="1"/>
  <c r="U1454" i="1"/>
  <c r="I1454" i="1" s="1"/>
  <c r="AB1456" i="1"/>
  <c r="W1456" i="1"/>
  <c r="X1456" i="1" s="1"/>
  <c r="AA1456" i="1"/>
  <c r="AA1453" i="1"/>
  <c r="W1453" i="1"/>
  <c r="X1453" i="1" s="1"/>
  <c r="AB1453" i="1"/>
  <c r="W1451" i="1"/>
  <c r="X1451" i="1" s="1"/>
  <c r="AB1459" i="1"/>
  <c r="AA1451" i="1"/>
  <c r="AA1459" i="1"/>
  <c r="AA1454" i="1"/>
  <c r="W1454" i="1"/>
  <c r="X1454" i="1" s="1"/>
  <c r="W1459" i="1"/>
  <c r="X1459" i="1" s="1"/>
  <c r="AA1449" i="1"/>
  <c r="AB1449" i="1"/>
  <c r="AA1450" i="1"/>
  <c r="W1449" i="1"/>
  <c r="X1449" i="1" s="1"/>
  <c r="AB1447" i="1"/>
  <c r="AA1447" i="1"/>
  <c r="W1447" i="1"/>
  <c r="X1447" i="1" s="1"/>
  <c r="W1445" i="1"/>
  <c r="X1445" i="1" s="1"/>
  <c r="W1438" i="1"/>
  <c r="X1438" i="1" s="1"/>
  <c r="U1438" i="1"/>
  <c r="I1438" i="1" s="1"/>
  <c r="U1445" i="1"/>
  <c r="I1445" i="1" s="1"/>
  <c r="W1450" i="1"/>
  <c r="X1450" i="1" s="1"/>
  <c r="U1450" i="1"/>
  <c r="I1450" i="1" s="1"/>
  <c r="W1444" i="1"/>
  <c r="X1444" i="1" s="1"/>
  <c r="AB1441" i="1"/>
  <c r="AA1441" i="1"/>
  <c r="AB1452" i="1"/>
  <c r="W1441" i="1"/>
  <c r="X1441" i="1" s="1"/>
  <c r="AA1452" i="1"/>
  <c r="AB1438" i="1"/>
  <c r="W1452" i="1"/>
  <c r="X1452" i="1" s="1"/>
  <c r="AB1445" i="1"/>
  <c r="U1444" i="1"/>
  <c r="I1444" i="1" s="1"/>
  <c r="AA1446" i="1"/>
  <c r="AB1444" i="1"/>
  <c r="W1446" i="1"/>
  <c r="X1446" i="1" s="1"/>
  <c r="U1446" i="1"/>
  <c r="I1446" i="1" s="1"/>
  <c r="AA1443" i="1"/>
  <c r="AA1440" i="1"/>
  <c r="U1443" i="1"/>
  <c r="I1443" i="1" s="1"/>
  <c r="W1448" i="1"/>
  <c r="X1448" i="1" s="1"/>
  <c r="AB1443" i="1"/>
  <c r="U1448" i="1"/>
  <c r="I1448" i="1" s="1"/>
  <c r="AB1448" i="1"/>
  <c r="W1440" i="1"/>
  <c r="X1440" i="1" s="1"/>
  <c r="U1440" i="1"/>
  <c r="I1440" i="1" s="1"/>
  <c r="AB1442" i="1"/>
  <c r="U1442" i="1"/>
  <c r="I1442" i="1" s="1"/>
  <c r="AA1442" i="1"/>
  <c r="AB1439" i="1"/>
  <c r="AA1435" i="1"/>
  <c r="AA1436" i="1"/>
  <c r="W1436" i="1"/>
  <c r="X1436" i="1" s="1"/>
  <c r="U1436" i="1"/>
  <c r="I1436" i="1" s="1"/>
  <c r="AA1439" i="1"/>
  <c r="W1439" i="1"/>
  <c r="X1439" i="1" s="1"/>
  <c r="U1434" i="1"/>
  <c r="I1434" i="1" s="1"/>
  <c r="W1427" i="1"/>
  <c r="X1427" i="1" s="1"/>
  <c r="AA1431" i="1"/>
  <c r="AB1434" i="1"/>
  <c r="W1431" i="1"/>
  <c r="X1431" i="1" s="1"/>
  <c r="U1431" i="1"/>
  <c r="I1431" i="1" s="1"/>
  <c r="AA1437" i="1"/>
  <c r="AA1427" i="1"/>
  <c r="AB1435" i="1"/>
  <c r="W1437" i="1"/>
  <c r="X1437" i="1" s="1"/>
  <c r="U1427" i="1"/>
  <c r="I1427" i="1" s="1"/>
  <c r="U1437" i="1"/>
  <c r="I1437" i="1" s="1"/>
  <c r="AB1420" i="1"/>
  <c r="AA1423" i="1"/>
  <c r="W1432" i="1"/>
  <c r="X1432" i="1" s="1"/>
  <c r="W1435" i="1"/>
  <c r="X1435" i="1" s="1"/>
  <c r="AB1424" i="1"/>
  <c r="AA1434" i="1"/>
  <c r="U1433" i="1"/>
  <c r="I1433" i="1" s="1"/>
  <c r="AA1425" i="1"/>
  <c r="W1424" i="1"/>
  <c r="X1424" i="1" s="1"/>
  <c r="AA1424" i="1"/>
  <c r="U1432" i="1"/>
  <c r="I1432" i="1" s="1"/>
  <c r="AA1428" i="1"/>
  <c r="AB1432" i="1"/>
  <c r="W1428" i="1"/>
  <c r="X1428" i="1" s="1"/>
  <c r="U1428" i="1"/>
  <c r="I1428" i="1" s="1"/>
  <c r="AB1433" i="1"/>
  <c r="AA1433"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4" i="3"/>
  <c r="L1454"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176" i="3" l="1"/>
  <c r="L1332" i="3"/>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<sst xmlns="http://schemas.openxmlformats.org/spreadsheetml/2006/main" count="14224" uniqueCount="3504">
  <si>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</si>
  <si>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</si>
  <si>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</si>
  <si>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</si>
  <si>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</si>
  <si>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</si>
  <si>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</si>
  <si>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</si>
  <si>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</si>
  <si>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</si>
  <si>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</si>
  <si>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</si>
  <si>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</si>
  <si>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</si>
  <si>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</si>
  <si>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</si>
  <si>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</si>
  <si>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</si>
  <si>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</si>
  <si>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</si>
  <si>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</si>
  <si>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</si>
  <si>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</si>
  <si>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</si>
  <si>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</si>
  <si>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</si>
  <si>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</si>
  <si>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</si>
  <si>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</si>
  <si>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</si>
  <si>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</si>
  <si>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</si>
  <si>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</si>
  <si>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</si>
  <si>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</si>
  <si>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</si>
  <si>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</si>
  <si>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</si>
  <si>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</si>
  <si>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</si>
  <si>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</si>
  <si>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</si>
  <si>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</si>
  <si>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</si>
  <si>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</si>
  <si>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</si>
  <si>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</si>
  <si>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</si>
  <si>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</si>
  <si>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</si>
  <si>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</si>
  <si>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</si>
  <si>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</si>
  <si>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</si>
  <si>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</si>
  <si>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</si>
  <si>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</si>
  <si>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</si>
  <si>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</si>
  <si>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</si>
  <si>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</si>
  <si>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</si>
  <si>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</si>
  <si>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</si>
  <si>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</si>
  <si>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</si>
  <si>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</si>
  <si>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</si>
  <si>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</si>
  <si>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</si>
  <si>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</si>
  <si>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</si>
  <si>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</si>
  <si>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</si>
  <si>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</si>
  <si>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</si>
  <si>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</si>
  <si>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</si>
  <si>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</si>
  <si>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</si>
  <si>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</si>
  <si>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</si>
  <si>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</si>
  <si>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</si>
  <si>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</si>
  <si>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</si>
  <si>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</si>
  <si>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</si>
  <si>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</si>
  <si>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</si>
  <si>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</si>
  <si>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</si>
  <si>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</si>
  <si>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</si>
  <si>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</si>
  <si>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</si>
  <si>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</si>
  <si>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</si>
  <si>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</si>
  <si>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</si>
  <si>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</si>
  <si>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</si>
  <si>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</si>
  <si>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</si>
  <si>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</si>
  <si>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</si>
  <si>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</si>
  <si>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</si>
  <si>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</si>
  <si>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</si>
  <si>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</si>
  <si>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</si>
  <si>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</si>
  <si>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</si>
  <si>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</si>
  <si>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</si>
  <si>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</si>
  <si>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</si>
  <si>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</si>
  <si>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</si>
  <si>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</si>
  <si>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</si>
  <si>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</si>
  <si>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</si>
  <si>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</si>
  <si>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</si>
  <si>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</si>
  <si>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</si>
  <si>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</si>
  <si>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</si>
  <si>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</si>
  <si>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</si>
  <si>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</si>
  <si>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</si>
  <si>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</si>
  <si>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</si>
  <si>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</si>
  <si>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</si>
  <si>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</si>
  <si>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</si>
  <si>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</si>
  <si>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</si>
  <si>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</si>
  <si>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</si>
  <si>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</si>
  <si>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</si>
  <si>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</si>
  <si>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</si>
  <si>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</si>
  <si>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</si>
  <si>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</si>
  <si>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</si>
  <si>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</si>
  <si>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</si>
  <si>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</si>
  <si>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</si>
  <si>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</si>
  <si>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</si>
  <si>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</si>
  <si>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</si>
  <si>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</si>
  <si>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</si>
  <si>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</si>
  <si>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</si>
  <si>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</si>
  <si>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</si>
  <si>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</si>
  <si>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</si>
  <si>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</si>
  <si>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</si>
  <si>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</si>
  <si>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</si>
  <si>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</si>
  <si>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</si>
  <si>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</si>
  <si>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</si>
  <si>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</si>
  <si>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</si>
  <si>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</si>
  <si>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</si>
  <si>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</si>
  <si>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</si>
  <si>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</si>
  <si>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</si>
  <si>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</si>
  <si>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</si>
  <si>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</si>
  <si>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</si>
  <si>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</si>
  <si>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</si>
  <si>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</si>
  <si>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</si>
  <si>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</si>
  <si>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</si>
  <si>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</si>
  <si>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</si>
  <si>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</si>
  <si>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</si>
  <si>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</si>
  <si>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</si>
  <si>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</si>
  <si>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</si>
  <si>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</si>
  <si>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</si>
  <si>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</si>
  <si>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</si>
  <si>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</si>
  <si>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</si>
  <si>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</si>
  <si>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</si>
  <si>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</si>
  <si>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</si>
  <si>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</si>
  <si>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</si>
  <si>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</si>
  <si>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</si>
  <si>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</si>
  <si>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</si>
  <si>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</si>
  <si>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</si>
  <si>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</si>
  <si>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</si>
  <si>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</si>
  <si>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</si>
  <si>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</si>
  <si>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</si>
  <si>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</si>
  <si>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</si>
  <si>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</si>
  <si>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</si>
  <si>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</si>
  <si>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</si>
  <si>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</si>
  <si>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</si>
  <si>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</si>
  <si>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</si>
  <si>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</si>
  <si>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</si>
  <si>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</si>
  <si>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</si>
  <si>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</si>
  <si>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</si>
  <si>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</si>
  <si>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</si>
  <si>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</si>
  <si>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</si>
  <si>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</si>
  <si>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</si>
  <si>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</si>
  <si>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</si>
  <si>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</si>
  <si>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</si>
  <si>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</si>
  <si>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</si>
  <si>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</si>
  <si>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</si>
  <si>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</si>
  <si>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</si>
  <si>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</si>
  <si>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</si>
  <si>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</si>
  <si>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</si>
  <si>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</si>
  <si>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</si>
  <si>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</si>
  <si>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</si>
  <si>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</si>
  <si>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</si>
  <si>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</si>
  <si>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</si>
  <si>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</si>
  <si>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</si>
  <si>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</si>
  <si>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</si>
  <si>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</si>
  <si>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</si>
  <si>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</si>
  <si>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</si>
  <si>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</si>
  <si>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</si>
  <si>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</si>
  <si>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</si>
  <si>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</si>
  <si>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</si>
  <si>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</si>
  <si>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</si>
  <si>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</si>
  <si>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</si>
  <si>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</si>
  <si>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</si>
  <si>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</si>
  <si>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</si>
  <si>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</si>
  <si>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</si>
  <si>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</si>
  <si>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</si>
  <si>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</si>
  <si>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</si>
  <si>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</si>
  <si>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</si>
  <si>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</si>
  <si>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</si>
  <si>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</si>
  <si>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</si>
  <si>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</si>
  <si>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</si>
  <si>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</si>
  <si>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</si>
  <si>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</si>
  <si>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</si>
  <si>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</si>
  <si>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</si>
  <si>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</si>
  <si>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</si>
  <si>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</si>
  <si>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</si>
  <si>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</si>
  <si>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</si>
  <si>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</si>
  <si>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</si>
  <si>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</si>
  <si>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</si>
  <si>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</si>
  <si>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</si>
  <si>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</si>
  <si>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</si>
  <si>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</si>
  <si>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</si>
  <si>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</si>
  <si>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</si>
  <si>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</si>
  <si>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</si>
  <si>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</si>
  <si>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</si>
  <si>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</si>
  <si>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</si>
  <si>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</si>
  <si>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</si>
  <si>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</si>
  <si>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</si>
  <si>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</si>
  <si>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</si>
  <si>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</si>
  <si>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</si>
  <si>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</si>
  <si>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</si>
  <si>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</si>
  <si>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</si>
  <si>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</si>
  <si>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</si>
  <si>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</si>
  <si>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</si>
  <si>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</si>
  <si>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</si>
  <si>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</si>
  <si>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</si>
  <si>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</si>
  <si>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</si>
  <si>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</si>
  <si>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</si>
  <si>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</si>
  <si>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</si>
  <si>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</si>
  <si>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</si>
  <si>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</si>
  <si>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</si>
  <si>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</si>
  <si>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</si>
  <si>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</si>
  <si>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</si>
  <si>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</si>
  <si>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</si>
  <si>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</si>
  <si>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</si>
  <si>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</si>
  <si>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</si>
  <si>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</si>
  <si>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</si>
  <si>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</si>
  <si>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</si>
  <si>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</si>
  <si>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</si>
  <si>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</si>
  <si>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</si>
  <si>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</si>
  <si>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</si>
  <si>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</si>
  <si>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</si>
  <si>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</si>
  <si>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</si>
  <si>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</si>
  <si>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</si>
  <si>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</si>
  <si>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</si>
  <si>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</si>
  <si>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</si>
  <si>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</si>
  <si>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</si>
  <si>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</si>
  <si>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</si>
  <si>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</si>
  <si>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</si>
  <si>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</si>
  <si>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</si>
  <si>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</si>
  <si>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</si>
  <si>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</si>
  <si>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</si>
  <si>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</si>
  <si>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</si>
  <si>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</si>
  <si>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</si>
  <si>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</si>
  <si>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</si>
  <si>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</si>
  <si>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</si>
  <si>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</si>
  <si>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</si>
  <si>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</si>
  <si>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</si>
  <si>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</si>
  <si>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</si>
  <si>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</si>
  <si>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</si>
  <si>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</si>
  <si>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</si>
  <si>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</si>
  <si>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</si>
  <si>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</si>
  <si>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</si>
  <si>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</si>
  <si>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</si>
  <si>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</si>
  <si>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</si>
  <si>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</si>
  <si>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</si>
  <si>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</si>
  <si>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</si>
  <si>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</si>
  <si>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</si>
  <si>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</si>
  <si>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</si>
  <si>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</si>
  <si>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</si>
  <si>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</si>
  <si>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</si>
  <si>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</si>
  <si>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</si>
  <si>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</si>
  <si>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</si>
  <si>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</si>
  <si>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</si>
  <si>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</si>
  <si>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</si>
  <si>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</si>
  <si>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</si>
  <si>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</si>
  <si>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</si>
  <si>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</si>
  <si>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</si>
  <si>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</si>
  <si>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</si>
  <si>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</si>
  <si>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</si>
  <si>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</si>
  <si>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</si>
  <si>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</si>
  <si>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</si>
  <si>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</si>
  <si>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</si>
  <si>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</si>
  <si>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</si>
  <si>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</si>
  <si>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</si>
  <si>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</si>
  <si>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</si>
  <si>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</si>
  <si>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</si>
  <si>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</si>
  <si>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</si>
  <si>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</si>
  <si>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</si>
  <si>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</si>
  <si>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</si>
  <si>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</si>
  <si>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</si>
  <si>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</si>
  <si>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</si>
  <si>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</si>
  <si>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</si>
  <si>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</si>
  <si>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</si>
  <si>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</si>
  <si>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</si>
  <si>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</si>
  <si>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</si>
  <si>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</si>
  <si>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</si>
  <si>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</si>
  <si>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</si>
  <si>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</si>
  <si>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</si>
  <si>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</si>
  <si>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</si>
  <si>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</si>
  <si>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</si>
  <si>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</si>
  <si>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</si>
  <si>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</si>
  <si>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</si>
  <si>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</si>
  <si>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</si>
  <si>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</si>
  <si>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</si>
  <si>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</si>
  <si>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</si>
  <si>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</si>
  <si>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</si>
  <si>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</si>
  <si>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</si>
  <si>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</si>
  <si>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</si>
  <si>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</si>
  <si>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</si>
  <si>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</si>
  <si>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</si>
  <si>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</si>
  <si>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</si>
  <si>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</si>
  <si>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</si>
  <si>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</si>
  <si>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</si>
  <si>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</si>
  <si>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</si>
  <si>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</si>
  <si>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</si>
  <si>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</si>
  <si>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</si>
  <si>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</si>
  <si>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</si>
  <si>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</si>
  <si>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</si>
  <si>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</si>
  <si>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</si>
  <si>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</si>
  <si>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</si>
  <si>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</si>
  <si>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</si>
  <si>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</si>
  <si>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</si>
  <si>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</si>
  <si>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</si>
  <si>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</si>
  <si>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</si>
  <si>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</si>
  <si>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</si>
  <si>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</si>
  <si>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</si>
  <si>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</si>
  <si>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</si>
  <si>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</si>
  <si>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</si>
  <si>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</si>
  <si>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</si>
  <si>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</si>
  <si>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</si>
  <si>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</si>
  <si>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</si>
  <si>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</si>
  <si>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</si>
  <si>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</si>
  <si>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</si>
  <si>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</si>
  <si>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</si>
  <si>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</si>
  <si>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</si>
  <si>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</si>
  <si>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</si>
  <si>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</si>
  <si>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</si>
  <si>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</si>
  <si>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</si>
  <si>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</si>
  <si>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</si>
  <si>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</si>
  <si>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</si>
  <si>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</si>
  <si>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</si>
  <si>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</si>
  <si>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</si>
  <si>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</si>
  <si>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</si>
  <si>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</si>
  <si>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</si>
  <si>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</si>
  <si>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</si>
  <si>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</si>
  <si>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</si>
  <si>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</si>
  <si>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</si>
  <si>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</si>
  <si>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</si>
  <si>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</si>
  <si>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</si>
  <si>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</si>
  <si>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</si>
  <si>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</si>
  <si>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</si>
  <si>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</si>
  <si>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</si>
  <si>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</si>
  <si>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</si>
  <si>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</si>
  <si>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</si>
  <si>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</si>
  <si>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</si>
  <si>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</si>
  <si>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</si>
  <si>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</si>
  <si>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</si>
  <si>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</si>
  <si>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</si>
  <si>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</si>
  <si>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</si>
  <si>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</si>
  <si>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</si>
  <si>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</si>
  <si>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</si>
  <si>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</si>
  <si>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</si>
  <si>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</si>
  <si>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</si>
  <si>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</si>
  <si>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</si>
  <si>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</si>
  <si>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</si>
  <si>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</si>
  <si>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</si>
  <si>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</si>
  <si>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</si>
  <si>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</si>
  <si>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</si>
  <si>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</si>
  <si>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</si>
  <si>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</si>
  <si>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</si>
  <si>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</si>
  <si>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</si>
  <si>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</si>
  <si>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</si>
  <si>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</si>
  <si>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</si>
  <si>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</si>
  <si>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</si>
  <si>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</si>
  <si>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</si>
  <si>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</si>
  <si>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</si>
  <si>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</si>
  <si>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</si>
  <si>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</si>
  <si>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</si>
  <si>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</si>
  <si>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</si>
  <si>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</si>
  <si>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</si>
  <si>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</si>
  <si>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</si>
  <si>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</si>
  <si>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</si>
  <si>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</si>
  <si>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</si>
  <si>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</si>
  <si>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</si>
  <si>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</si>
  <si>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</si>
  <si>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</si>
  <si>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</si>
  <si>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</si>
  <si>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</si>
  <si>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</si>
  <si>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</si>
  <si>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</si>
  <si>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</si>
  <si>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</si>
  <si>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</si>
  <si>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</si>
  <si>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</si>
  <si>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</si>
  <si>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</si>
  <si>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</si>
  <si>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</si>
  <si>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</si>
  <si>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</si>
  <si>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</si>
  <si>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</si>
  <si>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</si>
  <si>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</si>
  <si>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</si>
  <si>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</si>
  <si>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</si>
  <si>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</si>
  <si>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</si>
  <si>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</si>
  <si>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</si>
  <si>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</si>
  <si>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</si>
  <si>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</si>
  <si>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</si>
  <si>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</si>
  <si>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</si>
  <si>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</si>
  <si>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</si>
  <si>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</si>
  <si>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</si>
  <si>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</si>
  <si>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</si>
  <si>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</si>
  <si>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</si>
  <si>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</si>
  <si>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</si>
  <si>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</si>
  <si>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</si>
  <si>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</si>
  <si>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</si>
  <si>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</si>
  <si>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</si>
  <si>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</si>
  <si>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</si>
  <si>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</si>
  <si>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</si>
  <si>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</si>
  <si>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</si>
  <si>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</si>
  <si>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</si>
  <si>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</si>
  <si>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</si>
  <si>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</si>
  <si>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</si>
  <si>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</si>
  <si>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</si>
  <si>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</si>
  <si>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</si>
  <si>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</si>
  <si>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</si>
  <si>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</si>
  <si>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</si>
  <si>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</si>
  <si>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</si>
  <si>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</si>
  <si>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</si>
  <si>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</si>
  <si>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</si>
  <si>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</si>
  <si>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</si>
  <si>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</si>
  <si>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</si>
  <si>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</si>
  <si>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</si>
  <si>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</si>
  <si>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</si>
  <si>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</si>
  <si>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</si>
  <si>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</si>
  <si>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</si>
  <si>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</si>
  <si>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</si>
  <si>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</si>
  <si>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</si>
  <si>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</si>
  <si>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</si>
  <si>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</si>
  <si>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</si>
  <si>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</si>
  <si>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</si>
  <si>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</si>
  <si>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</si>
  <si>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</si>
  <si>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</si>
  <si>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</si>
  <si>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</si>
  <si>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</si>
  <si>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</si>
  <si>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</si>
  <si>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</si>
  <si>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</si>
  <si>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</si>
  <si>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</si>
  <si>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</si>
  <si>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</si>
  <si>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</si>
  <si>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</si>
  <si>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</si>
  <si>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</si>
  <si>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</si>
  <si>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</si>
  <si>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</si>
  <si>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</si>
  <si>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</si>
  <si>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</si>
  <si>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</si>
  <si>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</si>
  <si>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</si>
  <si>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</si>
  <si>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</si>
  <si>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</si>
  <si>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</si>
  <si>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</si>
  <si>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</si>
  <si>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</si>
  <si>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</si>
  <si>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</si>
  <si>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</si>
  <si>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</si>
  <si>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</si>
  <si>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</si>
  <si>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</si>
  <si>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</si>
  <si>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</si>
  <si>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</si>
  <si>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</si>
  <si>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</si>
  <si>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</si>
  <si>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</si>
  <si>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</si>
  <si>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</si>
  <si>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</si>
  <si>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</si>
  <si>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</si>
  <si>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</si>
  <si>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</si>
  <si>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</si>
  <si>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</si>
  <si>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</si>
  <si>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</si>
  <si>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</si>
  <si>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</si>
  <si>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</si>
  <si>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</si>
  <si>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</si>
  <si>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</si>
  <si>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</si>
  <si>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</si>
  <si>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</si>
  <si>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</si>
  <si>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</si>
  <si>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</si>
  <si>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</si>
  <si>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</si>
  <si>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</si>
  <si>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</si>
  <si>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</si>
  <si>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</si>
  <si>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</si>
  <si>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</si>
  <si>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</si>
  <si>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</si>
  <si>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</si>
  <si>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</si>
  <si>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</si>
  <si>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</si>
  <si>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</si>
  <si>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</si>
  <si>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</si>
  <si>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</si>
  <si>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</si>
  <si>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</si>
  <si>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</si>
  <si>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</si>
  <si>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</si>
  <si>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</si>
  <si>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</si>
  <si>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</si>
  <si>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</si>
  <si>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</si>
  <si>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</si>
  <si>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</si>
  <si>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</si>
  <si>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</si>
  <si>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</si>
  <si>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</si>
  <si>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</si>
  <si>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</si>
  <si>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</si>
  <si>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</si>
  <si>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</si>
  <si>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</si>
  <si>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</si>
  <si>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</si>
  <si>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</si>
  <si>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</si>
  <si>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</si>
  <si>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</si>
  <si>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</si>
  <si>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</si>
  <si>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</si>
  <si>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</si>
  <si>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</si>
  <si>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</si>
  <si>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</si>
  <si>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</si>
  <si>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</si>
  <si>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</si>
  <si>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</si>
  <si>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</si>
  <si>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</si>
  <si>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</si>
  <si>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</si>
  <si>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</si>
  <si>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</si>
  <si>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</si>
  <si>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</si>
  <si>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</si>
  <si>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</si>
  <si>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</si>
  <si>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</si>
  <si>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</si>
  <si>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</si>
  <si>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</si>
  <si>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</si>
  <si>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</si>
  <si>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</si>
  <si>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</si>
  <si>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</si>
  <si>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</si>
  <si>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</si>
  <si>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</si>
  <si>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</si>
  <si>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</si>
  <si>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</si>
  <si>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</si>
  <si>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</si>
  <si>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</si>
  <si>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</si>
  <si>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</si>
  <si>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</si>
  <si>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</si>
  <si>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</si>
  <si>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</si>
  <si>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</si>
  <si>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</si>
  <si>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</si>
  <si>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</si>
  <si>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</si>
  <si>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</si>
  <si>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</si>
  <si>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</si>
  <si>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</si>
  <si>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</si>
  <si>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</si>
  <si>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</si>
  <si>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</si>
  <si>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</si>
  <si>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</si>
  <si>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</si>
  <si>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</si>
  <si>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</si>
  <si>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</si>
  <si>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</si>
  <si>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</si>
  <si>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</si>
  <si>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</si>
  <si>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</si>
  <si>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</si>
  <si>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</si>
  <si>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</si>
  <si>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</si>
  <si>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</si>
  <si>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</si>
  <si>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</si>
  <si>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</si>
  <si>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</si>
  <si>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</si>
  <si>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</si>
  <si>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</si>
  <si>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</si>
  <si>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</si>
  <si>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</si>
  <si>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</si>
  <si>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</si>
  <si>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</si>
  <si>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</si>
  <si>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</si>
  <si>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</si>
  <si>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</si>
  <si>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</si>
  <si>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</si>
  <si>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</si>
  <si>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</si>
  <si>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</si>
  <si>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</si>
  <si>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</si>
  <si>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</si>
  <si>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</si>
  <si>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</si>
  <si>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</si>
  <si>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</si>
  <si>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</si>
  <si>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</si>
  <si>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</si>
  <si>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</si>
  <si>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</si>
  <si>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</si>
  <si>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</si>
  <si>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</si>
  <si>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</si>
  <si>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</si>
  <si>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</si>
  <si>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</si>
  <si>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</si>
  <si>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</si>
  <si>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</si>
  <si>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</si>
  <si>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</si>
  <si>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</si>
  <si>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</si>
  <si>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</si>
  <si>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</si>
  <si>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</si>
  <si>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</si>
  <si>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</si>
  <si>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</si>
  <si>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</si>
  <si>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</si>
  <si>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</si>
  <si>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</si>
  <si>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</si>
  <si>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</si>
  <si>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</si>
  <si>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</si>
  <si>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</si>
  <si>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</si>
  <si>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</si>
  <si>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</si>
  <si>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</si>
  <si>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</si>
  <si>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</si>
  <si>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</si>
  <si>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</si>
  <si>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</si>
  <si>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</si>
  <si>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</si>
  <si>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</si>
  <si>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</si>
  <si>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</si>
  <si>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</si>
  <si>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</si>
  <si>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</si>
  <si>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</si>
  <si>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</si>
  <si>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</si>
  <si>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</si>
  <si>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</si>
  <si>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</si>
  <si>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</si>
  <si>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</si>
  <si>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</si>
  <si>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</si>
  <si>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</si>
  <si>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</si>
  <si>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</si>
  <si>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</si>
  <si>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</si>
  <si>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</si>
  <si>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</si>
  <si>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</si>
  <si>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</si>
  <si>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</si>
  <si>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</si>
  <si>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</si>
  <si>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</si>
  <si>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</si>
  <si>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</si>
  <si>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</si>
  <si>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</si>
  <si>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</si>
  <si>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</si>
  <si>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</si>
  <si>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</si>
  <si>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</si>
  <si>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</si>
  <si>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</si>
  <si>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</si>
  <si>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</si>
  <si>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</si>
  <si>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</si>
  <si>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</si>
  <si>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</si>
  <si>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</si>
  <si>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</si>
  <si>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</si>
  <si>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</si>
  <si>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</si>
  <si>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</si>
  <si>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</si>
  <si>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</si>
  <si>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</si>
  <si>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</si>
  <si>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</si>
  <si>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</si>
  <si>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</si>
  <si>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</si>
  <si>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</si>
  <si>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</si>
  <si>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</si>
  <si>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</si>
  <si>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</si>
  <si>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</si>
  <si>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</si>
  <si>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</si>
  <si>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</si>
  <si>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</si>
  <si>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</si>
  <si>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</si>
  <si>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</si>
  <si>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</si>
  <si>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</si>
  <si>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</si>
  <si>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</si>
  <si>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</si>
  <si>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</si>
  <si>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</si>
  <si>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</si>
  <si>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</si>
  <si>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</si>
  <si>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</si>
  <si>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</si>
  <si>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</si>
  <si>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</si>
  <si>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</si>
  <si>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</si>
  <si>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</si>
  <si>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</si>
  <si>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</si>
  <si>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</si>
  <si>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</si>
  <si>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</si>
  <si>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</si>
  <si>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</si>
  <si>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</si>
  <si>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</si>
  <si>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</si>
  <si>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</si>
  <si>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</si>
  <si>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</si>
  <si>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</si>
  <si>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</si>
  <si>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</si>
  <si>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</si>
  <si>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</si>
  <si>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</si>
  <si>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</si>
  <si>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</si>
  <si>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</si>
  <si>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</si>
  <si>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</si>
  <si>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</si>
  <si>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</si>
  <si>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</si>
  <si>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</si>
  <si>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</si>
  <si>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</si>
  <si>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</si>
  <si>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</si>
  <si>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</si>
  <si>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</si>
  <si>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</si>
  <si>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</si>
  <si>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</si>
  <si>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</si>
  <si>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</si>
  <si>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</si>
  <si>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</si>
  <si>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</si>
  <si>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</si>
  <si>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</si>
  <si>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</si>
  <si>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</si>
  <si>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</si>
  <si>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</si>
  <si>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</si>
  <si>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</si>
  <si>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</si>
  <si>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</si>
  <si>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</si>
  <si>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</si>
  <si>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</si>
  <si>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</si>
  <si>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</si>
  <si>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</si>
  <si>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</si>
  <si>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</si>
  <si>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</si>
  <si>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</si>
  <si>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</si>
  <si>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</si>
  <si>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</si>
  <si>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</si>
  <si>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</si>
  <si>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</si>
  <si>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</si>
  <si>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</si>
  <si>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</si>
  <si>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</si>
  <si>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</si>
  <si>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</si>
  <si>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</si>
  <si>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</si>
  <si>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</si>
  <si>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</si>
  <si>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</si>
  <si>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</si>
  <si>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</si>
  <si>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</si>
  <si>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</si>
  <si>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</si>
  <si>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</si>
  <si>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</si>
  <si>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</si>
  <si>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</si>
  <si>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</si>
  <si>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</si>
  <si>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</si>
  <si>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</si>
  <si>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</si>
  <si>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</si>
  <si>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</si>
  <si>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</si>
  <si>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</si>
  <si>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</si>
  <si>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</si>
  <si>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</si>
  <si>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</si>
  <si>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</si>
  <si>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</si>
  <si>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</si>
  <si>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</si>
  <si>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</si>
  <si>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</si>
  <si>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</si>
  <si>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</si>
  <si>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</si>
  <si>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</si>
  <si>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</si>
  <si>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</si>
  <si>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</si>
  <si>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</si>
  <si>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</si>
  <si>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</si>
  <si>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</si>
  <si>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</si>
  <si>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</si>
  <si>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</si>
  <si>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</si>
  <si>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</si>
  <si>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</si>
  <si>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</si>
  <si>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</si>
  <si>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</si>
  <si>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</si>
  <si>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</si>
  <si>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</si>
  <si>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</si>
  <si>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</si>
  <si>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</si>
  <si>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</si>
  <si>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</si>
  <si>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</si>
  <si>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</si>
  <si>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</si>
  <si>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</si>
  <si>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</si>
  <si>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</si>
  <si>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</si>
  <si>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</si>
  <si>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</si>
  <si>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</si>
  <si>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</si>
  <si>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</si>
  <si>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</si>
  <si>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</si>
  <si>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</si>
  <si>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</si>
  <si>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</si>
  <si>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</si>
  <si>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</si>
  <si>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</si>
  <si>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</si>
  <si>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</si>
  <si>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</si>
  <si>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</si>
  <si>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</si>
  <si>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</si>
  <si>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</si>
  <si>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</si>
  <si>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</si>
  <si>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</si>
  <si>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</si>
  <si>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</si>
  <si>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</si>
  <si>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</si>
  <si>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</si>
  <si>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</si>
  <si>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</si>
  <si>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</si>
  <si>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</si>
  <si>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</si>
  <si>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</si>
  <si>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</si>
  <si>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</si>
  <si>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</si>
  <si>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</si>
  <si>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</si>
  <si>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</si>
  <si>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</si>
  <si>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</si>
  <si>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</si>
  <si>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</si>
  <si>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</si>
  <si>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</si>
  <si>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</si>
  <si>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</si>
  <si>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</si>
  <si>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</si>
  <si>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</si>
  <si>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</si>
  <si>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</si>
  <si>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</si>
  <si>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</si>
  <si>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</si>
  <si>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</si>
  <si>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</si>
  <si>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</si>
  <si>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</si>
  <si>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</si>
  <si>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</si>
  <si>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</si>
  <si>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</si>
  <si>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</si>
  <si>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</si>
  <si>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</si>
  <si>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</si>
  <si>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</si>
  <si>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</si>
  <si>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</si>
  <si>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</si>
  <si>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</si>
  <si>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</si>
  <si>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</si>
  <si>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</si>
  <si>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</si>
  <si>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</si>
  <si>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</si>
  <si>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</si>
  <si>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</si>
  <si>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</si>
  <si>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</si>
  <si>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</si>
  <si>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</si>
  <si>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</si>
  <si>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</si>
  <si>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</si>
  <si>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</si>
  <si>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</si>
  <si>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</si>
  <si>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</si>
  <si>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</si>
  <si>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</si>
  <si>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</si>
  <si>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</si>
  <si>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</si>
  <si>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</si>
  <si>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</si>
  <si>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</si>
  <si>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</si>
  <si>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</si>
  <si>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</si>
  <si>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</si>
  <si>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</si>
  <si>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</si>
  <si>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</si>
  <si>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</si>
  <si>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</si>
  <si>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</si>
  <si>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</si>
  <si>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</si>
  <si>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</si>
  <si>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</si>
  <si>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</si>
  <si>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</si>
  <si>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</si>
  <si>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</si>
  <si>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</si>
  <si>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</si>
  <si>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</si>
  <si>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</si>
  <si>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</si>
  <si>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</si>
  <si>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</si>
  <si>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</si>
  <si>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</si>
  <si>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</si>
  <si>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</si>
  <si>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</si>
  <si>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</si>
  <si>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</si>
  <si>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</si>
  <si>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</si>
  <si>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</si>
  <si>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</si>
  <si>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</si>
  <si>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</si>
  <si>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</si>
  <si>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</si>
  <si>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</si>
  <si>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</si>
  <si>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</si>
  <si>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</si>
  <si>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</si>
  <si>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</si>
  <si>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</si>
  <si>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</si>
  <si>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</si>
  <si>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</si>
  <si>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</si>
  <si>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</si>
  <si>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</si>
  <si>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</si>
  <si>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</si>
  <si>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</si>
  <si>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</si>
  <si>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</si>
  <si>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</si>
  <si>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</si>
  <si>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</si>
  <si>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</si>
  <si>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</si>
  <si>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</si>
  <si>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</si>
  <si>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</si>
  <si>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</si>
  <si>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</si>
  <si>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</si>
  <si>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</si>
  <si>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</si>
  <si>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</si>
  <si>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</si>
  <si>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</si>
  <si>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</si>
  <si>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</si>
  <si>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</si>
  <si>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</si>
  <si>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</si>
  <si>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</si>
  <si>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</si>
  <si>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</si>
  <si>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</si>
  <si>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</si>
  <si>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</si>
  <si>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</si>
  <si>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</si>
  <si>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</si>
  <si>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</si>
  <si>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</si>
  <si>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</si>
  <si>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</si>
  <si>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</si>
  <si>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</si>
  <si>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</si>
  <si>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</si>
  <si>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</si>
  <si>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</si>
  <si>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</si>
  <si>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</si>
  <si>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</si>
  <si>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</si>
  <si>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</si>
  <si>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</si>
  <si>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</si>
  <si>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</si>
  <si>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</si>
  <si>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</si>
  <si>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</si>
  <si>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</si>
  <si>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</si>
  <si>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</si>
  <si>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</si>
  <si>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</si>
  <si>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</si>
  <si>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</si>
  <si>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</si>
  <si>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</si>
  <si>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</si>
  <si>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</si>
  <si>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</si>
  <si>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</si>
  <si>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</si>
  <si>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</si>
  <si>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</si>
  <si>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</si>
  <si>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</si>
  <si>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</si>
  <si>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</si>
  <si>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</si>
  <si>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</si>
  <si>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</si>
  <si>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</si>
  <si>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</si>
  <si>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</si>
  <si>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</si>
  <si>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</si>
  <si>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</si>
  <si>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</si>
  <si>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</si>
  <si>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</si>
  <si>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</si>
  <si>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</si>
  <si>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</si>
  <si>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</si>
  <si>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</si>
  <si>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</si>
  <si>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</si>
  <si>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</si>
  <si>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</si>
  <si>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</si>
  <si>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</si>
  <si>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</si>
  <si>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</si>
  <si>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</si>
  <si>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</si>
  <si>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</si>
  <si>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</si>
  <si>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</si>
  <si>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</si>
  <si>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</si>
  <si>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</si>
  <si>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</si>
  <si>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</si>
  <si>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</si>
  <si>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</si>
  <si>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</si>
  <si>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</si>
  <si>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</si>
  <si>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</si>
  <si>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</si>
  <si>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</si>
  <si>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</si>
  <si>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</si>
  <si>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</si>
  <si>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</si>
  <si>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</si>
  <si>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</si>
  <si>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</si>
  <si>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</si>
  <si>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</si>
  <si>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</si>
  <si>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</si>
  <si>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</si>
  <si>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</si>
  <si>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</si>
  <si>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</si>
  <si>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</si>
  <si>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</si>
  <si>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</si>
  <si>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</si>
  <si>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</si>
  <si>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</si>
  <si>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</si>
  <si>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</si>
  <si>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</si>
  <si>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</si>
  <si>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</si>
  <si>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</si>
  <si>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</si>
  <si>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</si>
  <si>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</si>
  <si>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</si>
  <si>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</si>
  <si>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</si>
  <si>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</si>
  <si>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</si>
  <si>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</si>
  <si>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</si>
  <si>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</si>
  <si>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</si>
  <si>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</si>
  <si>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</si>
  <si>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</si>
  <si>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</si>
  <si>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</si>
  <si>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</si>
  <si>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</si>
  <si>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</si>
  <si>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</si>
  <si>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</si>
  <si>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</si>
  <si>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</si>
  <si>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</si>
  <si>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</si>
  <si>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</si>
  <si>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</si>
  <si>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</si>
  <si>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</si>
  <si>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</si>
  <si>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</si>
  <si>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</si>
  <si>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</si>
  <si>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</si>
  <si>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</si>
  <si>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</si>
  <si>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</si>
  <si>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</si>
  <si>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</si>
  <si>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</si>
  <si>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</si>
  <si>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</si>
  <si>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</si>
  <si>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</si>
  <si>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</si>
  <si>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</si>
  <si>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</si>
  <si>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</si>
  <si>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</si>
  <si>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</si>
  <si>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</si>
  <si>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</si>
  <si>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</si>
  <si>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</si>
  <si>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</si>
  <si>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</si>
  <si>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</si>
  <si>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</si>
  <si>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</si>
  <si>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</si>
  <si>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</si>
  <si>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</si>
  <si>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</si>
  <si>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</si>
  <si>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</si>
  <si>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</si>
  <si>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</si>
  <si>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</si>
  <si>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</si>
  <si>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</si>
  <si>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</si>
  <si>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</si>
  <si>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</si>
  <si>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</si>
  <si>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</si>
  <si>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</si>
  <si>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</si>
  <si>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</si>
  <si>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</si>
  <si>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</si>
  <si>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</si>
  <si>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</si>
  <si>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</si>
  <si>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</si>
  <si>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</si>
  <si>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</si>
  <si>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</si>
  <si>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</si>
  <si>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</si>
  <si>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</si>
  <si>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</si>
  <si>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</si>
  <si>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</si>
  <si>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</si>
  <si>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</si>
  <si>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</si>
  <si>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</si>
  <si>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</si>
  <si>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</si>
  <si>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</si>
  <si>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</si>
  <si>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</si>
  <si>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</si>
  <si>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</si>
  <si>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</si>
  <si>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</si>
  <si>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</si>
  <si>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</si>
  <si>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</si>
  <si>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</si>
  <si>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</si>
  <si>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</si>
  <si>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</si>
  <si>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</si>
  <si>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</si>
  <si>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</si>
  <si>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</si>
  <si>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</si>
  <si>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</si>
  <si>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</si>
  <si>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</si>
  <si>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</si>
  <si>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</si>
  <si>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</si>
  <si>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</si>
  <si>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</si>
  <si>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</si>
  <si>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</si>
  <si>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</si>
  <si>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</si>
  <si>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</si>
  <si>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</si>
  <si>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</si>
  <si>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</si>
  <si>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</si>
  <si>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</si>
  <si>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</si>
  <si>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</si>
  <si>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</si>
  <si>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</si>
  <si>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</si>
  <si>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</si>
  <si>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</si>
  <si>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</si>
  <si>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</si>
  <si>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</si>
  <si>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</si>
  <si>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</si>
  <si>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</si>
  <si>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</si>
  <si>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</si>
  <si>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</si>
  <si>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</si>
  <si>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</si>
  <si>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</si>
  <si>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</si>
  <si>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</si>
  <si>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</si>
  <si>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</si>
  <si>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</si>
  <si>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</si>
  <si>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</si>
  <si>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</si>
  <si>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</si>
  <si>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</si>
  <si>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</si>
  <si>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</si>
  <si>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</si>
  <si>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</si>
  <si>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</si>
  <si>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</si>
  <si>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</si>
  <si>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</si>
  <si>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</si>
  <si>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</si>
  <si>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</si>
  <si>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</si>
  <si>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</si>
  <si>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</si>
  <si>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</si>
  <si>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</si>
  <si>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</si>
  <si>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</si>
  <si>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</si>
  <si>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</si>
  <si>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</si>
  <si>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</si>
  <si>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</si>
  <si>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</si>
  <si>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</si>
  <si>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</si>
  <si>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</si>
  <si>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</si>
  <si>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</si>
  <si>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</si>
  <si>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</si>
  <si>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</si>
  <si>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</si>
  <si>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</si>
  <si>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</si>
  <si>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</si>
  <si>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</si>
  <si>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</si>
  <si>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</si>
  <si>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</si>
  <si>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</si>
  <si>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</si>
  <si>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</si>
  <si>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</si>
  <si>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</si>
  <si>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</si>
  <si>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</si>
  <si>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</si>
  <si>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</si>
  <si>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</si>
  <si>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</si>
  <si>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</si>
  <si>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</si>
  <si>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</si>
  <si>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</si>
  <si>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</si>
  <si>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</si>
  <si>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</si>
  <si>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</si>
  <si>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</si>
  <si>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</si>
  <si>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</si>
  <si>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</si>
  <si>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</si>
  <si>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</si>
  <si>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</si>
  <si>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</si>
  <si>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</si>
  <si>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</si>
  <si>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</si>
  <si>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</si>
  <si>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</si>
  <si>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</si>
  <si>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</si>
  <si>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</si>
  <si>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</si>
  <si>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</si>
  <si>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</si>
  <si>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</si>
  <si>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</si>
  <si>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</si>
  <si>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</si>
  <si>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</si>
  <si>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</si>
  <si>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</si>
  <si>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</si>
  <si>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</si>
  <si>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</si>
  <si>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</si>
  <si>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</si>
  <si>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</si>
  <si>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</si>
  <si>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</si>
  <si>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</si>
  <si>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</si>
  <si>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</si>
  <si>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</si>
  <si>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</si>
  <si>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</si>
  <si>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</si>
  <si>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</si>
  <si>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</si>
  <si>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</si>
  <si>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</si>
  <si>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</si>
  <si>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</si>
  <si>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</si>
  <si>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</si>
  <si>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</si>
  <si>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</si>
  <si>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</si>
  <si>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</si>
  <si>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</si>
  <si>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</si>
  <si>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</si>
  <si>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</si>
  <si>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</si>
  <si>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</si>
  <si>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</si>
  <si>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</si>
  <si>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</si>
  <si>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</si>
  <si>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</si>
  <si>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</si>
  <si>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</si>
  <si>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</si>
  <si>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</si>
  <si>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</si>
  <si>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</si>
  <si>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</si>
  <si>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</si>
  <si>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</si>
  <si>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</si>
  <si>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</si>
  <si>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</si>
  <si>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</si>
  <si>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</si>
  <si>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</si>
  <si>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</si>
  <si>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</si>
  <si>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</si>
  <si>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</si>
  <si>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</si>
  <si>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</si>
  <si>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</si>
  <si>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</si>
  <si>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</si>
  <si>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</si>
  <si>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</si>
  <si>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</si>
  <si>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</si>
  <si>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</si>
  <si>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</si>
  <si>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</si>
  <si>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</si>
  <si>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</si>
  <si>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</si>
  <si>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</si>
  <si>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</si>
  <si>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</si>
  <si>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</si>
  <si>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</si>
  <si>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</si>
  <si>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</si>
  <si>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</si>
  <si>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</si>
  <si>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</si>
  <si>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</si>
  <si>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</si>
  <si>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</si>
  <si>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</si>
  <si>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</si>
  <si>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</si>
  <si>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</si>
  <si>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</si>
  <si>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</si>
  <si>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</si>
  <si>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</si>
  <si>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</si>
  <si>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</si>
  <si>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</si>
  <si>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</si>
  <si>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</si>
  <si>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</si>
  <si>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</si>
  <si>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</si>
  <si>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</si>
  <si>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</si>
  <si>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</si>
  <si>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</si>
  <si>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</si>
  <si>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</si>
  <si>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</si>
  <si>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</si>
  <si>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</si>
  <si>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</si>
  <si>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</si>
  <si>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</si>
  <si>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</si>
  <si>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</si>
  <si>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</si>
  <si>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</si>
  <si>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</si>
  <si>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</si>
  <si>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</si>
  <si>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</si>
  <si>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</si>
  <si>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</si>
  <si>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</si>
  <si>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</si>
  <si>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</si>
  <si>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</si>
  <si>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</si>
  <si>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</si>
  <si>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</si>
  <si>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</si>
  <si>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</si>
  <si>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</si>
  <si>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</si>
  <si>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</si>
  <si>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</si>
  <si>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</si>
  <si>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</si>
  <si>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</si>
  <si>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</si>
  <si>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</si>
  <si>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</si>
  <si>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</si>
  <si>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</si>
  <si>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</si>
  <si>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</si>
  <si>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</si>
  <si>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</si>
  <si>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</si>
  <si>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</si>
  <si>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</si>
  <si>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</si>
  <si>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</si>
  <si>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</si>
  <si>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</si>
  <si>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</si>
  <si>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</si>
  <si>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</si>
  <si>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</si>
  <si>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</si>
  <si>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</si>
  <si>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</si>
  <si>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</si>
  <si>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</si>
  <si>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</si>
  <si>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</si>
  <si>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</si>
  <si>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</si>
  <si>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</si>
  <si>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</si>
  <si>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</si>
  <si>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</si>
  <si>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</si>
  <si>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</si>
  <si>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</si>
  <si>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</si>
  <si>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</si>
  <si>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</si>
  <si>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</si>
  <si>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</si>
  <si>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</si>
  <si>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</si>
  <si>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</si>
  <si>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</si>
  <si>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</si>
  <si>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</si>
  <si>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</si>
  <si>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</si>
  <si>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</si>
  <si>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</si>
  <si>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</si>
  <si>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</si>
  <si>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</si>
  <si>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</si>
  <si>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</si>
  <si>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</si>
  <si>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</si>
  <si>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</si>
  <si>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</si>
  <si>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</si>
  <si>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</si>
  <si>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</si>
  <si>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</si>
  <si>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</si>
  <si>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</si>
  <si>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</si>
  <si>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</si>
  <si>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</si>
  <si>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</si>
  <si>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</si>
  <si>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</si>
  <si>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</si>
  <si>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</si>
  <si>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</si>
  <si>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</si>
  <si>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</si>
  <si>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</si>
  <si>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</si>
  <si>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</si>
  <si>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</si>
  <si>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</si>
  <si>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</si>
  <si>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</si>
  <si>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</si>
  <si>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</si>
  <si>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</si>
  <si>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</si>
  <si>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</si>
  <si>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</si>
  <si>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</si>
  <si>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</si>
  <si>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</si>
  <si>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</si>
  <si>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</si>
  <si>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</si>
  <si>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</si>
  <si>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</si>
  <si>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</si>
  <si>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</si>
  <si>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</si>
  <si>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</si>
  <si>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</si>
  <si>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</si>
  <si>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</si>
  <si>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</si>
  <si>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</si>
  <si>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</si>
  <si>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</si>
  <si>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</si>
  <si>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</si>
  <si>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</si>
  <si>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</si>
  <si>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</si>
  <si>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</si>
  <si>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</si>
  <si>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</si>
  <si>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</si>
  <si>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</si>
  <si>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</si>
  <si>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</si>
  <si>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</si>
  <si>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</si>
  <si>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</si>
  <si>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</si>
  <si>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</si>
  <si>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</si>
  <si>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</si>
  <si>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</si>
  <si>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</si>
  <si>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</si>
  <si>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</si>
  <si>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</si>
  <si>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</si>
  <si>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</si>
  <si>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</si>
  <si>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</si>
  <si>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</si>
  <si>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</si>
  <si>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</si>
  <si>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</si>
  <si>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</si>
  <si>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</si>
  <si>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</si>
  <si>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</si>
  <si>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</si>
  <si>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</si>
  <si>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</si>
  <si>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</si>
  <si>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</si>
  <si>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</si>
  <si>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</si>
  <si>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</si>
  <si>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</si>
  <si>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</si>
  <si>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</si>
  <si>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</si>
  <si>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</si>
  <si>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</si>
  <si>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</si>
  <si>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</si>
  <si>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</si>
  <si>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</si>
  <si>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</si>
  <si>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</si>
  <si>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</si>
  <si>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</si>
  <si>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</si>
  <si>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</si>
  <si>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</si>
  <si>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</si>
  <si>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</si>
  <si>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</si>
  <si>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</si>
  <si>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</si>
  <si>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</si>
  <si>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</si>
  <si>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</si>
  <si>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</si>
  <si>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</si>
  <si>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</si>
  <si>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</si>
  <si>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</si>
  <si>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</si>
  <si>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</si>
  <si>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</si>
  <si>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</si>
  <si>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</si>
  <si>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</si>
  <si>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</si>
  <si>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</si>
  <si>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</si>
  <si>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</si>
  <si>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</si>
  <si>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</si>
  <si>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</si>
  <si>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</si>
  <si>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</si>
  <si>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</si>
  <si>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</si>
  <si>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</si>
  <si>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</si>
  <si>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</si>
  <si>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</si>
  <si>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</si>
  <si>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</si>
  <si>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</si>
  <si>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</si>
  <si>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</si>
  <si>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</si>
  <si>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</si>
  <si>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</si>
  <si>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</si>
  <si>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</si>
  <si>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</si>
  <si>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</si>
  <si>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</si>
  <si>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</si>
  <si>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</si>
  <si>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</si>
  <si>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</si>
  <si>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</si>
  <si>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</si>
  <si>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</si>
  <si>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</si>
  <si>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</si>
  <si>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</si>
  <si>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</si>
  <si>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</si>
  <si>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</si>
  <si>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</si>
  <si>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</si>
  <si>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</si>
  <si>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</si>
  <si>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</si>
  <si>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</si>
  <si>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</si>
  <si>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</si>
  <si>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</si>
  <si>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</si>
  <si>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</si>
  <si>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</si>
  <si>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</si>
  <si>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</si>
  <si>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</si>
  <si>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</si>
  <si>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</si>
  <si>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</si>
  <si>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</si>
  <si>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</si>
  <si>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</si>
  <si>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</si>
  <si>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</si>
  <si>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</si>
  <si>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</si>
  <si>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</si>
  <si>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</si>
  <si>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</si>
  <si>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</si>
  <si>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</si>
  <si>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</si>
  <si>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</si>
  <si>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</si>
  <si>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</si>
  <si>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</si>
  <si>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</si>
  <si>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</si>
  <si>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</si>
  <si>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</si>
  <si>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</si>
  <si>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</si>
  <si>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</si>
  <si>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</si>
  <si>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</si>
  <si>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</si>
  <si>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</si>
  <si>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</si>
  <si>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</si>
  <si>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</si>
  <si>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</si>
  <si>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</si>
  <si>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</si>
  <si>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</si>
  <si>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</si>
  <si>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</si>
  <si>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</si>
  <si>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</si>
  <si>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</si>
  <si>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</si>
  <si>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</si>
  <si>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</si>
  <si>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</si>
  <si>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</si>
  <si>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</si>
  <si>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</si>
  <si>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</si>
  <si>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</si>
  <si>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</si>
  <si>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</si>
  <si>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</si>
  <si>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</si>
  <si>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</si>
  <si>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</si>
  <si>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</si>
  <si>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</si>
  <si>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</si>
  <si>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</si>
  <si>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</si>
  <si>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</si>
  <si>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</si>
  <si>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</si>
  <si>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</si>
  <si>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</si>
  <si>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</si>
  <si>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</si>
  <si>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</si>
  <si>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</si>
  <si>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</si>
  <si>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</si>
  <si>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</si>
  <si>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</si>
  <si>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</si>
  <si>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</si>
  <si>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</si>
  <si>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</si>
  <si>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</si>
  <si>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</si>
  <si>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</si>
  <si>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</si>
  <si>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</si>
  <si>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</si>
  <si>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</si>
  <si>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</si>
  <si>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</si>
  <si>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</si>
  <si>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</si>
  <si>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</si>
  <si>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</si>
  <si>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</si>
  <si>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</si>
  <si>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</si>
  <si>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</si>
  <si>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</si>
  <si>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</si>
  <si>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</si>
  <si>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</si>
  <si>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</si>
  <si>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</si>
  <si>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</si>
  <si>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</si>
  <si>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</si>
  <si>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</si>
  <si>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</si>
  <si>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</si>
  <si>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</si>
  <si>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</si>
  <si>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</si>
  <si>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</si>
  <si>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</si>
  <si>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</si>
  <si>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</si>
  <si>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</si>
  <si>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</si>
  <si>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</si>
  <si>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</si>
  <si>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</si>
  <si>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</si>
  <si>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</si>
  <si>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</si>
  <si>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</si>
  <si>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</si>
  <si>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</si>
  <si>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</si>
  <si>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</si>
  <si>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</si>
  <si>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</si>
  <si>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</si>
  <si>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</si>
  <si>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</si>
  <si>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</si>
  <si>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</si>
  <si>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</si>
  <si>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</si>
  <si>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</si>
  <si>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</si>
  <si>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</si>
  <si>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</si>
  <si>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</si>
  <si>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</si>
  <si>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</si>
  <si>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</si>
  <si>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</si>
  <si>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</si>
  <si>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</si>
  <si>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</si>
  <si>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</si>
  <si>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</si>
  <si>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</si>
  <si>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</si>
  <si>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</si>
  <si>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</si>
  <si>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</si>
  <si>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</si>
  <si>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</si>
  <si>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</si>
  <si>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</si>
  <si>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</si>
  <si>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</si>
  <si>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</si>
  <si>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</si>
  <si>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</si>
  <si>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</si>
  <si>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</si>
  <si>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</si>
  <si>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</si>
  <si>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</si>
  <si>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</si>
  <si>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</si>
  <si>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</si>
  <si>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</si>
  <si>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</si>
  <si>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</si>
  <si>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</si>
  <si>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</si>
  <si>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</si>
  <si>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</si>
  <si>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</si>
  <si>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</si>
  <si>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</si>
  <si>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</si>
  <si>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</si>
  <si>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</si>
  <si>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</si>
  <si>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</si>
  <si>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</si>
  <si>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</si>
  <si>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</si>
  <si>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</si>
  <si>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</si>
  <si>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</si>
  <si>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</si>
  <si>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</si>
  <si>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</si>
  <si>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</si>
  <si>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</si>
  <si>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</si>
  <si>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</si>
  <si>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</si>
  <si>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</si>
  <si>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</si>
  <si>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</si>
  <si>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</si>
  <si>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</si>
  <si>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</si>
  <si>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</si>
  <si>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</si>
  <si>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</si>
  <si>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</si>
  <si>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</si>
  <si>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</si>
  <si>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</si>
  <si>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</si>
  <si>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</si>
  <si>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</si>
  <si>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</si>
  <si>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</si>
  <si>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</si>
  <si>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</si>
  <si>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</si>
  <si>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</si>
  <si>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</si>
  <si>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</si>
  <si>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</si>
  <si>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</si>
  <si>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</si>
  <si>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</si>
  <si>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</si>
  <si>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</si>
  <si>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</si>
  <si>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</si>
  <si>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</si>
  <si>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</si>
  <si>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</si>
  <si>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</si>
  <si>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</si>
  <si>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</si>
  <si>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</si>
  <si>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</si>
  <si>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</si>
  <si>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</si>
  <si>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</si>
  <si>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</si>
  <si>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</si>
  <si>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</si>
  <si>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</si>
  <si>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</si>
  <si>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</si>
  <si>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</si>
  <si>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</si>
  <si>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</si>
  <si>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</si>
  <si>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</si>
  <si>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</si>
  <si>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</si>
  <si>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</si>
  <si>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</si>
  <si>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</si>
  <si>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</si>
  <si>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</si>
  <si>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</si>
  <si>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</si>
  <si>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</si>
  <si>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</si>
  <si>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</si>
  <si>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</si>
  <si>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</si>
  <si>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</si>
  <si>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</si>
  <si>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</si>
  <si>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</si>
  <si>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</si>
  <si>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</si>
  <si>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</si>
  <si>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</si>
  <si>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</si>
  <si>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</si>
  <si>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</si>
  <si>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</si>
  <si>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</si>
  <si>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</si>
  <si>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</si>
  <si>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</si>
  <si>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</si>
  <si>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</si>
  <si>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</si>
  <si>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</si>
  <si>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</si>
  <si>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</si>
  <si>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</si>
  <si>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</si>
  <si>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</si>
  <si>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</si>
  <si>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</si>
  <si>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</si>
  <si>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</si>
  <si>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</si>
  <si>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</si>
  <si>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</si>
  <si>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</si>
  <si>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</si>
  <si>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</si>
  <si>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</si>
  <si>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</si>
  <si>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</si>
  <si>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</si>
  <si>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</si>
  <si>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</si>
  <si>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</si>
  <si>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</si>
  <si>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</si>
  <si>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</si>
  <si>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</si>
  <si>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</si>
  <si>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</si>
  <si>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</si>
  <si>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</si>
  <si>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</si>
  <si>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</si>
  <si>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</si>
  <si>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</si>
  <si>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</si>
  <si>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</si>
  <si>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</si>
  <si>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</si>
  <si>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</si>
  <si>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</si>
  <si>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</si>
  <si>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</si>
  <si>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</si>
  <si>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</si>
  <si>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</si>
  <si>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</si>
  <si>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</si>
  <si>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</si>
  <si>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</si>
  <si>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</si>
  <si>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</si>
  <si>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</si>
  <si>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</si>
  <si>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</si>
  <si>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</si>
  <si>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</si>
  <si>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</si>
  <si>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</si>
  <si>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</si>
  <si>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</si>
  <si>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</si>
  <si>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</si>
  <si>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</si>
  <si>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</si>
  <si>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</si>
  <si>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</si>
  <si>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</si>
  <si>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</si>
  <si>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</si>
  <si>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</si>
  <si>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</si>
  <si>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</si>
  <si>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</si>
  <si>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</si>
  <si>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</si>
  <si>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</si>
  <si>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</si>
  <si>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</si>
  <si>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</si>
  <si>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</si>
  <si>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</si>
  <si>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</si>
  <si>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</si>
  <si>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</si>
  <si>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</si>
  <si>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</si>
  <si>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</si>
  <si>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</si>
  <si>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</si>
  <si>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</si>
  <si>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</si>
  <si>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</si>
  <si>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</si>
  <si>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</si>
  <si>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</si>
  <si>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</si>
  <si>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</si>
  <si>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</si>
  <si>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</si>
  <si>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</si>
  <si>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</si>
  <si>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</si>
  <si>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</si>
  <si>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</si>
  <si>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</si>
  <si>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</si>
  <si>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</si>
  <si>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</si>
  <si>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</si>
  <si>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</si>
  <si>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</si>
  <si>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</si>
  <si>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</si>
  <si>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</si>
  <si>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</si>
  <si>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</si>
  <si>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</si>
  <si>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</si>
  <si>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</si>
  <si>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</si>
  <si>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</si>
  <si>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</si>
  <si>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</si>
  <si>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</si>
  <si>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</si>
  <si>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</si>
  <si>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</si>
  <si>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</si>
  <si>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</si>
  <si>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</si>
  <si>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</si>
  <si>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</si>
  <si>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</si>
  <si>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</si>
  <si>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</si>
  <si>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</si>
  <si>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</si>
  <si>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</si>
  <si>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</si>
  <si>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</si>
  <si>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</si>
  <si>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</si>
  <si>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</si>
  <si>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</si>
  <si>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</si>
  <si>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</si>
  <si>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</si>
  <si>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</si>
  <si>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</si>
  <si>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</si>
  <si>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</si>
  <si>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</si>
  <si>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</si>
  <si>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</si>
  <si>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</si>
  <si>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</si>
  <si>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</si>
  <si>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</si>
  <si>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</si>
  <si>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</si>
  <si>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</si>
  <si>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</si>
  <si>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</si>
  <si>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</si>
  <si>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</si>
  <si>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</si>
  <si>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</si>
  <si>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</si>
  <si>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</si>
  <si>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</si>
  <si>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</si>
  <si>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</si>
  <si>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</si>
  <si>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</si>
  <si>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</si>
  <si>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</si>
  <si>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</si>
  <si>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</si>
  <si>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</si>
  <si>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</si>
  <si>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</si>
  <si>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</si>
  <si>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</si>
  <si>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</si>
  <si>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</si>
  <si>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</si>
  <si>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</si>
  <si>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</si>
  <si>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</si>
  <si>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</si>
  <si>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</si>
  <si>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</si>
  <si>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</si>
  <si>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</si>
  <si>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</si>
  <si>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</si>
  <si>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</si>
  <si>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</si>
  <si>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</si>
  <si>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</si>
  <si>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</si>
  <si>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</si>
  <si>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</si>
  <si>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</si>
  <si>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</si>
  <si>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</si>
  <si>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</si>
  <si>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</si>
  <si>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</si>
  <si>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</si>
  <si>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</si>
  <si>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</si>
  <si>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</si>
  <si>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</si>
  <si>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</si>
  <si>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</si>
  <si>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</si>
  <si>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</si>
  <si>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</si>
  <si>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</si>
  <si>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</si>
  <si>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</si>
  <si>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</si>
  <si>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</si>
  <si>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</si>
  <si>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</si>
  <si>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</si>
  <si>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</si>
  <si>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</si>
  <si>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</si>
  <si>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</si>
  <si>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</si>
  <si>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</si>
  <si>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</si>
  <si>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</si>
  <si>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</si>
  <si>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</si>
  <si>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</si>
  <si>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</si>
  <si>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</si>
  <si>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</si>
  <si>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</si>
  <si>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</si>
  <si>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</si>
  <si>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</si>
  <si>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</si>
  <si>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</si>
  <si>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</si>
  <si>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</si>
  <si>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</si>
  <si>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</si>
  <si>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</si>
  <si>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</si>
  <si>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</si>
  <si>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</si>
  <si>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</si>
  <si>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</si>
  <si>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</si>
  <si>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</si>
  <si>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</si>
  <si>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</si>
  <si>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</si>
  <si>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</si>
  <si>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</si>
  <si>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</si>
  <si>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</si>
  <si>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</si>
  <si>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</si>
  <si>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</si>
  <si>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</si>
  <si>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</si>
  <si>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</si>
  <si>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</si>
  <si>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</si>
  <si>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</si>
  <si>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</si>
  <si>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</si>
  <si>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</si>
  <si>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</si>
  <si>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</si>
  <si>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</si>
  <si>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</si>
  <si>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</si>
  <si>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</si>
  <si>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</si>
  <si>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</si>
  <si>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</si>
  <si>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</si>
  <si>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</si>
  <si>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</si>
  <si>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</si>
  <si>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</si>
  <si>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</si>
  <si>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</si>
  <si>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</si>
  <si>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</si>
  <si>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</si>
  <si>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</si>
  <si>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</si>
  <si>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</si>
  <si>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</si>
  <si>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</si>
  <si>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</si>
  <si>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</si>
  <si>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</si>
  <si>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</si>
  <si>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</si>
  <si>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</si>
  <si>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</si>
  <si>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</si>
  <si>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</si>
  <si>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</si>
  <si>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</si>
  <si>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</si>
  <si>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</si>
  <si>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</si>
  <si>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</si>
  <si>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</si>
  <si>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</si>
  <si>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</si>
  <si>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</si>
  <si>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</si>
  <si>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</si>
  <si>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</si>
  <si>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</si>
  <si>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</si>
  <si>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</si>
  <si>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</si>
  <si>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</si>
  <si>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</si>
  <si>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</si>
  <si>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</si>
  <si>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</si>
  <si>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</si>
  <si>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</si>
  <si>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</si>
  <si>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</si>
  <si>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</si>
  <si>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</si>
  <si>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</si>
  <si>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</si>
  <si>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</si>
  <si>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</si>
  <si>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</si>
  <si>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</si>
  <si>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</si>
  <si>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</si>
  <si>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</si>
  <si>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</si>
  <si>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</si>
  <si>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</si>
  <si>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</si>
  <si>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</si>
  <si>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</si>
  <si>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</si>
  <si>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</si>
  <si>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</si>
  <si>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</si>
  <si>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</si>
  <si>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</si>
  <si>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</si>
  <si>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</si>
  <si>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</si>
  <si>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</si>
  <si>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</si>
  <si>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</si>
  <si>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</si>
  <si>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</si>
  <si>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</si>
  <si>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</si>
  <si>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</si>
  <si>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</si>
  <si>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</si>
  <si>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</si>
  <si>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</si>
  <si>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</si>
  <si>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</si>
  <si>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</si>
  <si>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</si>
  <si>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</si>
  <si>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</si>
  <si>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</si>
  <si>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</si>
  <si>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</si>
  <si>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</si>
  <si>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</si>
  <si>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</si>
  <si>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</si>
  <si>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</si>
  <si>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</si>
  <si>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</si>
  <si>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</si>
  <si>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</si>
  <si>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</si>
  <si>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</si>
  <si>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</si>
  <si>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</si>
  <si>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</si>
  <si>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</si>
  <si>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</si>
  <si>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</si>
  <si>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</si>
  <si>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</si>
  <si>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</si>
  <si>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</si>
  <si>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</si>
  <si>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</si>
  <si>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</si>
  <si>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</si>
  <si>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</si>
  <si>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</si>
  <si>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</si>
  <si>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</si>
  <si>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</si>
  <si>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</si>
  <si>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</si>
  <si>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</si>
  <si>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</si>
  <si>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</si>
  <si>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</si>
  <si>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</si>
  <si>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</si>
  <si>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</si>
  <si>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</si>
  <si>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</si>
  <si>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</si>
  <si>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</si>
  <si>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</si>
  <si>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</si>
  <si>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</si>
  <si>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</si>
  <si>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</si>
  <si>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</si>
  <si>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</si>
  <si>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</si>
  <si>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</si>
  <si>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</si>
  <si>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</si>
  <si>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</si>
  <si>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</si>
  <si>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</si>
  <si>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</si>
  <si>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</si>
  <si>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</si>
  <si>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</si>
  <si>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</si>
  <si>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</si>
  <si>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</si>
  <si>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</si>
  <si>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</si>
  <si>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</si>
  <si>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</si>
  <si>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</si>
  <si>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</si>
  <si>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</si>
  <si>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</si>
  <si>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</si>
  <si>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</si>
  <si>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</si>
  <si>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</si>
  <si>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</si>
  <si>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</si>
  <si>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</si>
  <si>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</si>
  <si>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</si>
  <si>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</si>
  <si>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</si>
  <si>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</si>
  <si>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</si>
  <si>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</si>
  <si>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</si>
  <si>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</si>
  <si>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</si>
  <si>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</si>
  <si>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</si>
  <si>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</si>
  <si>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</si>
  <si>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</si>
  <si>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</si>
  <si>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</si>
  <si>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</si>
  <si>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</si>
  <si>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</si>
  <si>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</si>
  <si>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</si>
  <si>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</si>
  <si>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</si>
  <si>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</si>
  <si>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</si>
  <si>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</si>
  <si>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</si>
  <si>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</si>
  <si>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</si>
  <si>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</si>
  <si>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</si>
  <si>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</si>
  <si>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</si>
  <si>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</si>
  <si>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</si>
  <si>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</si>
  <si>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</si>
  <si>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</si>
  <si>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</si>
  <si>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</si>
  <si>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</si>
  <si>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</si>
  <si>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</si>
  <si>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</si>
  <si>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</si>
  <si>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</si>
  <si>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</si>
  <si>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</si>
  <si>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</si>
  <si>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</si>
  <si>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</si>
  <si>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</si>
  <si>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</si>
  <si>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</si>
  <si>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</si>
  <si>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</si>
  <si>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</si>
  <si>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</si>
  <si>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</si>
  <si>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</si>
  <si>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</si>
  <si>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</si>
  <si>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</si>
  <si>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</si>
  <si>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</si>
  <si>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</si>
  <si>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</si>
  <si>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</si>
  <si>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</si>
  <si>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</si>
  <si>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</si>
  <si>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</si>
  <si>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</si>
  <si>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</si>
  <si>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</si>
  <si>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</si>
  <si>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</si>
  <si>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</si>
  <si>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</si>
  <si>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</si>
  <si>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</si>
  <si>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</si>
  <si>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</si>
  <si>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</si>
  <si>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</si>
  <si>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</si>
  <si>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</si>
  <si>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</si>
  <si>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</si>
  <si>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</si>
  <si>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</si>
  <si>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</si>
  <si>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</si>
  <si>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</si>
  <si>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</si>
  <si>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</si>
  <si>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</si>
  <si>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</si>
  <si>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</si>
  <si>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</si>
  <si>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</si>
  <si>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</si>
  <si>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</si>
  <si>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</si>
  <si>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</si>
  <si>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</si>
  <si>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</si>
  <si>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</si>
  <si>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</si>
  <si>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</si>
  <si>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</si>
  <si>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</si>
  <si>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</si>
  <si>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</si>
  <si>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</si>
  <si>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</si>
  <si>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</si>
  <si>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</si>
  <si>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</si>
  <si>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</si>
  <si>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</si>
  <si>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</si>
  <si>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</si>
  <si>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</si>
  <si>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</si>
  <si>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</si>
  <si>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</si>
  <si>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</si>
  <si>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</si>
  <si>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</si>
  <si>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</si>
  <si>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</si>
  <si>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</si>
  <si>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</si>
  <si>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</si>
  <si>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</si>
  <si>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</si>
  <si>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</si>
  <si>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</si>
  <si>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</si>
  <si>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</si>
  <si>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</si>
  <si>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</si>
  <si>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</si>
  <si>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</si>
  <si>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</si>
  <si>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</si>
  <si>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</si>
  <si>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</si>
  <si>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</si>
  <si>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</si>
  <si>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</si>
  <si>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</si>
  <si>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</si>
  <si>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</si>
  <si>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</si>
  <si>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</si>
  <si>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</si>
  <si>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</si>
  <si>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</si>
  <si>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</si>
  <si>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</si>
  <si>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</si>
  <si>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</si>
  <si>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</si>
  <si>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</si>
  <si>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</si>
  <si>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</si>
  <si>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</si>
  <si>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</si>
  <si>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</si>
  <si>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</si>
  <si>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</si>
  <si>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</si>
  <si>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</si>
  <si>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</si>
  <si>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</si>
  <si>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</si>
  <si>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</si>
  <si>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</si>
  <si>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</si>
  <si>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</si>
  <si>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</si>
  <si>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</si>
  <si>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</si>
  <si>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</si>
  <si>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</si>
  <si>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</si>
  <si>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</si>
  <si>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</si>
  <si>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</si>
  <si>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</si>
  <si>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</si>
  <si>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</si>
  <si>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</si>
  <si>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</si>
  <si>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</si>
  <si>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</si>
  <si>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</si>
  <si>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</si>
  <si>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</si>
  <si>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</si>
  <si>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</si>
  <si>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</si>
  <si>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</si>
  <si>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</si>
  <si>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</si>
  <si>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</si>
  <si>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</si>
  <si>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</si>
  <si>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</si>
  <si>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</si>
  <si>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</si>
  <si>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</si>
  <si>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</si>
  <si>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</si>
  <si>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</si>
  <si>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</si>
  <si>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</si>
  <si>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</si>
  <si>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</si>
  <si>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</si>
  <si>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</si>
  <si>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</si>
  <si>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</si>
  <si>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</si>
  <si>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</si>
  <si>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</si>
  <si>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</si>
  <si>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</si>
  <si>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</si>
  <si>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</si>
  <si>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</si>
  <si>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</si>
  <si>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</si>
  <si>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</si>
  <si>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</si>
  <si>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</si>
  <si>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</si>
  <si>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</si>
  <si>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Bolso de ratán unicolor con ribete negro</t>
  </si>
  <si>
    <t>Pantalones largros rayados de moda de gran comodidad</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</si>
  <si>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</si>
  <si>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</si>
  <si>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</si>
  <si>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</si>
  <si>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</si>
  <si>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</si>
  <si>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</si>
  <si>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</si>
  <si>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</si>
  <si>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</si>
  <si>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</si>
  <si>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</si>
  <si>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</si>
  <si>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</si>
  <si>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</si>
  <si>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</si>
  <si>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</si>
  <si>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</si>
  <si>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</si>
  <si>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</si>
  <si>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</si>
  <si>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</si>
  <si>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</si>
  <si>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</si>
  <si>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elegante largo ajustado con hombro atado</t>
  </si>
  <si>
    <t>Vestido largo Sexy y elegante de espalda corrida en degradado de color</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</si>
  <si>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</si>
  <si>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</si>
  <si>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</si>
  <si>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</si>
  <si>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</si>
  <si>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</si>
  <si>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</si>
  <si>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</si>
  <si>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</si>
  <si>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</si>
  <si>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</si>
  <si>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</si>
  <si>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</si>
  <si>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</si>
  <si>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</si>
  <si>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</si>
  <si>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</si>
  <si>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</si>
  <si>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</si>
  <si>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</si>
  <si>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</si>
  <si>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</si>
  <si>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</si>
  <si>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</si>
  <si>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</si>
  <si>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</si>
  <si>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</si>
  <si>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</si>
  <si>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</si>
  <si>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</si>
  <si>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</si>
  <si>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</si>
  <si>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</si>
  <si>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</si>
  <si>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</si>
  <si>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</si>
  <si>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</si>
  <si>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</si>
  <si>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</si>
  <si>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</si>
  <si>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</si>
  <si>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</si>
  <si>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</si>
  <si>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</si>
  <si>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</si>
  <si>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</si>
  <si>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</si>
  <si>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</si>
  <si>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</si>
  <si>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</si>
  <si>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</si>
  <si>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</si>
  <si>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</si>
  <si>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</si>
  <si>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</si>
  <si>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</si>
  <si>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</si>
  <si>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</si>
  <si>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</si>
  <si>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</si>
  <si>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</si>
  <si>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</si>
  <si>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</si>
  <si>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</si>
  <si>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</si>
  <si>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</si>
  <si>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</si>
  <si>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</si>
  <si>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</si>
  <si>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</si>
  <si>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</si>
  <si>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</si>
  <si>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</si>
  <si>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</si>
  <si>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</si>
  <si>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</si>
  <si>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</si>
  <si>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</si>
  <si>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</si>
  <si>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</si>
  <si>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</si>
  <si>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</si>
  <si>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</si>
  <si>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</si>
  <si>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</si>
  <si>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</si>
  <si>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</si>
  <si>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</si>
  <si>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</si>
  <si>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</si>
  <si>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</si>
  <si>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</si>
  <si>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</si>
  <si>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</si>
  <si>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</si>
  <si>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</si>
  <si>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</si>
  <si>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</si>
  <si>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</si>
  <si>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</si>
  <si>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</si>
  <si>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</si>
  <si>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</si>
  <si>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</si>
  <si>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</si>
  <si>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</si>
  <si>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</si>
  <si>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</si>
  <si>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</si>
  <si>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</si>
  <si>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</si>
  <si>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</si>
  <si>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</si>
  <si>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</si>
  <si>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</si>
  <si>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</si>
  <si>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</si>
  <si>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</si>
  <si>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</si>
  <si>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</si>
  <si>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</si>
  <si>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</si>
  <si>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</si>
  <si>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</si>
  <si>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</si>
  <si>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</si>
  <si>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</si>
  <si>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</si>
  <si>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</si>
  <si>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</si>
  <si>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</si>
  <si>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</si>
  <si>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</si>
  <si>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</si>
  <si>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</si>
  <si>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</si>
  <si>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</si>
  <si>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</si>
  <si>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</si>
  <si>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</si>
  <si>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</si>
  <si>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</si>
  <si>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</si>
  <si>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</si>
  <si>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</si>
  <si>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</si>
  <si>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</si>
  <si>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</si>
  <si>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</si>
  <si>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</si>
  <si>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</si>
  <si>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</si>
  <si>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</si>
  <si>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</si>
  <si>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</si>
  <si>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</si>
  <si>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</si>
  <si>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</si>
  <si>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</si>
  <si>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</si>
  <si>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</si>
  <si>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</si>
  <si>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</si>
  <si>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</si>
  <si>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</si>
  <si>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</si>
  <si>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</si>
  <si>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</si>
  <si>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</si>
  <si>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</si>
  <si>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</si>
  <si>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</si>
  <si>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</si>
  <si>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</si>
  <si>
    <t>se lo ocmpro para ella</t>
  </si>
  <si>
    <t>Sarai</t>
  </si>
  <si>
    <t>arita</t>
  </si>
  <si>
    <t>maivis</t>
  </si>
  <si>
    <t>sury</t>
  </si>
  <si>
    <t>dani</t>
  </si>
  <si>
    <t>baby por cobrar</t>
  </si>
  <si>
    <t>Vestido elegante de línea larga color negro de hombro atado</t>
  </si>
  <si>
    <t>Blusa de manga abombada de lazo delantero de estampado de leopardo</t>
  </si>
  <si>
    <t>Blusa casual delazos delanteros color negro</t>
  </si>
  <si>
    <t>Vestido elegante de crochet de de cuello profundo y espalda cruzada</t>
  </si>
  <si>
    <t>por cobrar</t>
  </si>
  <si>
    <t>Ania</t>
  </si>
  <si>
    <t>Marime</t>
  </si>
  <si>
    <t>claudia</t>
  </si>
  <si>
    <t>karla</t>
  </si>
  <si>
    <t>Tamara</t>
  </si>
  <si>
    <t>ismary</t>
  </si>
  <si>
    <t>isabel</t>
  </si>
  <si>
    <t>kirenia</t>
  </si>
  <si>
    <t>ana maria</t>
  </si>
  <si>
    <t>mary</t>
  </si>
  <si>
    <t>patri</t>
  </si>
  <si>
    <t>natalia</t>
  </si>
  <si>
    <t>sofia</t>
  </si>
  <si>
    <t>judith</t>
  </si>
  <si>
    <t>barbara</t>
  </si>
  <si>
    <t>merilan</t>
  </si>
  <si>
    <t>BU043679</t>
  </si>
  <si>
    <t>falda negra con abertura H&amp;M</t>
  </si>
  <si>
    <t>katheryn</t>
  </si>
  <si>
    <t>BU043391</t>
  </si>
  <si>
    <t>nathalia</t>
  </si>
  <si>
    <t>edna</t>
  </si>
  <si>
    <t>melisa</t>
  </si>
  <si>
    <t>stefani</t>
  </si>
  <si>
    <t>Nao</t>
  </si>
  <si>
    <t>eli</t>
  </si>
  <si>
    <t>gabriela</t>
  </si>
  <si>
    <t>yasmi</t>
  </si>
  <si>
    <t>doralis</t>
  </si>
  <si>
    <t>naidelys</t>
  </si>
  <si>
    <t>legna</t>
  </si>
  <si>
    <t>yurina</t>
  </si>
  <si>
    <t>Mayra</t>
  </si>
  <si>
    <t>beatriz</t>
  </si>
  <si>
    <t>alina</t>
  </si>
  <si>
    <t>Claudia Yili</t>
  </si>
  <si>
    <t>arletis</t>
  </si>
  <si>
    <t>daysbel</t>
  </si>
  <si>
    <t>klaudiña</t>
  </si>
  <si>
    <t>madeline</t>
  </si>
  <si>
    <t>ariadna</t>
  </si>
  <si>
    <t>anita</t>
  </si>
  <si>
    <t>Gercy</t>
  </si>
  <si>
    <t>yumy</t>
  </si>
  <si>
    <t>maibi</t>
  </si>
  <si>
    <t>yulieth</t>
  </si>
  <si>
    <t>betsy</t>
  </si>
  <si>
    <t>yoelbys</t>
  </si>
  <si>
    <t>chabely</t>
  </si>
  <si>
    <t>amy</t>
  </si>
  <si>
    <t>eliani</t>
  </si>
  <si>
    <t>esperanza</t>
  </si>
  <si>
    <t>yuyi</t>
  </si>
  <si>
    <t>nayelis</t>
  </si>
  <si>
    <t>ernesto</t>
  </si>
  <si>
    <t>yusleyvi</t>
  </si>
  <si>
    <t>dayami</t>
  </si>
  <si>
    <t>miladys</t>
  </si>
  <si>
    <t>ayexa</t>
  </si>
  <si>
    <t>arlette</t>
  </si>
  <si>
    <t>daniela</t>
  </si>
  <si>
    <t>sarai</t>
  </si>
  <si>
    <t>Top corto verde sin tirantes</t>
  </si>
  <si>
    <t>Short blanco elegante de talle alto</t>
  </si>
  <si>
    <t>clienta marmolina</t>
  </si>
  <si>
    <t>Luanda</t>
  </si>
  <si>
    <t>BU0435961</t>
  </si>
  <si>
    <t>isabella</t>
  </si>
  <si>
    <t>Talla S_L</t>
  </si>
  <si>
    <t>Vestido playero crochet con aberturas y espalda oblicua</t>
  </si>
  <si>
    <t>Vestido largo blanco sin tirantes atado en la espalda</t>
  </si>
  <si>
    <t>BU043681</t>
  </si>
  <si>
    <t>BU043682</t>
  </si>
  <si>
    <t>BU043683</t>
  </si>
  <si>
    <t>BU043684</t>
  </si>
  <si>
    <t>BU043685</t>
  </si>
  <si>
    <t>BU043686</t>
  </si>
  <si>
    <t>BU043687</t>
  </si>
  <si>
    <t>Blusa de manga elegante en vuelos con ribete en contraste Colos Blanco</t>
  </si>
  <si>
    <t>Blusa de manga elegante en vuelos con ribete en contraste Colos Rosa</t>
  </si>
  <si>
    <t>BU043688</t>
  </si>
  <si>
    <t>BU043689</t>
  </si>
  <si>
    <t>BU043690</t>
  </si>
  <si>
    <t>BU043691</t>
  </si>
  <si>
    <t>Blusa de manga elegante en vuelos con ribete en contraste Colos Negro</t>
  </si>
  <si>
    <t>Blusa de manga elegante en vuelos con ribete en contraste Colos Morado</t>
  </si>
  <si>
    <t>BU043692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</si>
</sst>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
      <u/>
      <sz val="10"/>
      <color indexed="8"/>
      <name val="Helvetica Neue"/>
      <family val="2"/>
      <scheme val="major"/>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5">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3" borderId="6" xfId="0" applyNumberFormat="1" applyFont="1" applyFill="1" applyBorder="1" applyAlignment="1">
      <alignment horizontal="center" vertical="center"/>
    </xf>
    <xf numFmtId="0" fontId="0" fillId="0" borderId="0" xfId="0" applyNumberFormat="1" applyFill="1" applyAlignment="1">
      <alignment vertical="top"/>
    </xf>
    <xf numFmtId="164" fontId="15"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6" fillId="5" borderId="3" xfId="0" applyNumberFormat="1" applyFont="1" applyFill="1" applyBorder="1" applyAlignment="1">
      <alignment horizontal="center" vertical="center" wrapText="1"/>
    </xf>
    <xf numFmtId="49" fontId="16" fillId="5" borderId="3" xfId="0" applyNumberFormat="1" applyFont="1" applyFill="1" applyBorder="1" applyAlignment="1">
      <alignment horizontal="center" vertical="center" wrapText="1"/>
    </xf>
    <xf numFmtId="49" fontId="16" fillId="5" borderId="3" xfId="0" applyNumberFormat="1" applyFont="1" applyFill="1" applyBorder="1" applyAlignment="1">
      <alignment horizontal="left" vertical="center" wrapText="1"/>
    </xf>
    <xf numFmtId="164" fontId="16" fillId="5" borderId="3" xfId="0" applyNumberFormat="1" applyFont="1" applyFill="1" applyBorder="1" applyAlignment="1">
      <alignment horizontal="left" vertical="center" wrapText="1"/>
    </xf>
    <xf numFmtId="0" fontId="16" fillId="5" borderId="3" xfId="0" applyNumberFormat="1" applyFont="1" applyFill="1" applyBorder="1" applyAlignment="1">
      <alignment horizontal="left" vertical="center" wrapText="1"/>
    </xf>
    <xf numFmtId="166" fontId="16" fillId="5" borderId="3" xfId="0" applyNumberFormat="1" applyFont="1" applyFill="1" applyBorder="1" applyAlignment="1">
      <alignment horizontal="left" vertical="center" wrapText="1"/>
    </xf>
    <xf numFmtId="0" fontId="17"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8" fillId="0" borderId="7" xfId="0" applyNumberFormat="1" applyFont="1" applyBorder="1">
      <alignment vertical="top" wrapText="1"/>
    </xf>
    <xf numFmtId="0" fontId="18" fillId="0" borderId="7" xfId="0" applyFont="1" applyBorder="1">
      <alignment vertical="top" wrapText="1"/>
    </xf>
    <xf numFmtId="0" fontId="18" fillId="0" borderId="7" xfId="0" applyNumberFormat="1" applyFont="1" applyBorder="1">
      <alignment vertical="top" wrapText="1"/>
    </xf>
    <xf numFmtId="164" fontId="18"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8" fillId="5" borderId="7" xfId="0" applyNumberFormat="1" applyFont="1" applyFill="1" applyBorder="1">
      <alignment vertical="top" wrapText="1"/>
    </xf>
    <xf numFmtId="0" fontId="18" fillId="5" borderId="7" xfId="0" applyFont="1" applyFill="1" applyBorder="1">
      <alignment vertical="top" wrapText="1"/>
    </xf>
    <xf numFmtId="0" fontId="18" fillId="5" borderId="7" xfId="0" applyNumberFormat="1" applyFont="1" applyFill="1" applyBorder="1">
      <alignment vertical="top" wrapText="1"/>
    </xf>
    <xf numFmtId="164" fontId="18" fillId="5" borderId="7" xfId="0" applyNumberFormat="1" applyFont="1" applyFill="1" applyBorder="1">
      <alignment vertical="top" wrapText="1"/>
    </xf>
    <xf numFmtId="0" fontId="0" fillId="5" borderId="7" xfId="0" applyFill="1" applyBorder="1">
      <alignment vertical="top" wrapText="1"/>
    </xf>
    <xf numFmtId="16" fontId="19" fillId="0" borderId="7" xfId="0" applyNumberFormat="1" applyFont="1" applyBorder="1">
      <alignment vertical="top" wrapText="1"/>
    </xf>
    <xf numFmtId="164" fontId="19" fillId="3" borderId="7" xfId="0" applyNumberFormat="1" applyFont="1" applyFill="1" applyBorder="1" applyAlignment="1">
      <alignment vertical="top"/>
    </xf>
    <xf numFmtId="0" fontId="18" fillId="2" borderId="7" xfId="0" applyFont="1" applyFill="1" applyBorder="1">
      <alignment vertical="top" wrapText="1"/>
    </xf>
    <xf numFmtId="164" fontId="19" fillId="0" borderId="7" xfId="0" applyNumberFormat="1" applyFont="1" applyBorder="1" applyAlignment="1">
      <alignment vertical="top"/>
    </xf>
    <xf numFmtId="16" fontId="18" fillId="8" borderId="7" xfId="0" applyNumberFormat="1" applyFont="1" applyFill="1" applyBorder="1">
      <alignment vertical="top" wrapText="1"/>
    </xf>
    <xf numFmtId="0" fontId="18" fillId="8" borderId="7" xfId="0" applyFont="1" applyFill="1" applyBorder="1">
      <alignment vertical="top" wrapText="1"/>
    </xf>
    <xf numFmtId="0" fontId="18" fillId="8" borderId="7" xfId="0" applyNumberFormat="1" applyFont="1" applyFill="1" applyBorder="1">
      <alignment vertical="top" wrapText="1"/>
    </xf>
    <xf numFmtId="164" fontId="18" fillId="8" borderId="7" xfId="0" applyNumberFormat="1" applyFont="1" applyFill="1" applyBorder="1">
      <alignment vertical="top" wrapText="1"/>
    </xf>
    <xf numFmtId="16" fontId="18" fillId="0" borderId="7" xfId="0" applyNumberFormat="1" applyFont="1" applyBorder="1" applyAlignment="1">
      <alignment horizontal="right" vertical="top" wrapText="1"/>
    </xf>
    <xf numFmtId="16" fontId="18" fillId="5" borderId="7" xfId="0" applyNumberFormat="1" applyFont="1" applyFill="1" applyBorder="1" applyAlignment="1">
      <alignment horizontal="right" vertical="top" wrapText="1"/>
    </xf>
    <xf numFmtId="164" fontId="20" fillId="5" borderId="7" xfId="0" applyNumberFormat="1" applyFont="1" applyFill="1" applyBorder="1" applyAlignment="1">
      <alignment vertical="top"/>
    </xf>
    <xf numFmtId="16" fontId="19" fillId="0" borderId="7" xfId="0" applyNumberFormat="1" applyFont="1" applyBorder="1" applyAlignment="1">
      <alignment horizontal="right" vertical="top" wrapText="1"/>
    </xf>
    <xf numFmtId="16" fontId="18" fillId="8" borderId="7" xfId="0" applyNumberFormat="1" applyFont="1" applyFill="1" applyBorder="1" applyAlignment="1">
      <alignment horizontal="right" vertical="top" wrapText="1"/>
    </xf>
    <xf numFmtId="164" fontId="20" fillId="8" borderId="7" xfId="0" applyNumberFormat="1" applyFont="1" applyFill="1" applyBorder="1" applyAlignment="1">
      <alignment vertical="top"/>
    </xf>
    <xf numFmtId="16" fontId="19" fillId="6" borderId="7" xfId="0" applyNumberFormat="1" applyFont="1" applyFill="1" applyBorder="1" applyAlignment="1">
      <alignment horizontal="right" vertical="top" wrapText="1"/>
    </xf>
    <xf numFmtId="164" fontId="18" fillId="6" borderId="7" xfId="0" applyNumberFormat="1" applyFont="1" applyFill="1" applyBorder="1">
      <alignment vertical="top" wrapText="1"/>
    </xf>
    <xf numFmtId="0" fontId="0" fillId="6" borderId="7" xfId="0" applyFill="1" applyBorder="1">
      <alignment vertical="top" wrapText="1"/>
    </xf>
    <xf numFmtId="0" fontId="18" fillId="6" borderId="7" xfId="0" applyFont="1" applyFill="1" applyBorder="1">
      <alignment vertical="top" wrapText="1"/>
    </xf>
    <xf numFmtId="16" fontId="18" fillId="4" borderId="7" xfId="0" applyNumberFormat="1" applyFont="1" applyFill="1" applyBorder="1">
      <alignment vertical="top" wrapText="1"/>
    </xf>
    <xf numFmtId="16" fontId="18" fillId="7" borderId="7" xfId="0" applyNumberFormat="1" applyFont="1" applyFill="1" applyBorder="1">
      <alignment vertical="top" wrapText="1"/>
    </xf>
    <xf numFmtId="0" fontId="18" fillId="4" borderId="7" xfId="0" applyFont="1" applyFill="1" applyBorder="1">
      <alignment vertical="top" wrapText="1"/>
    </xf>
    <xf numFmtId="16" fontId="18" fillId="4" borderId="7" xfId="0" applyNumberFormat="1" applyFont="1" applyFill="1" applyBorder="1" applyAlignment="1">
      <alignment horizontal="right" vertical="top" wrapText="1"/>
    </xf>
    <xf numFmtId="16" fontId="18" fillId="7" borderId="7" xfId="0" applyNumberFormat="1" applyFont="1" applyFill="1" applyBorder="1" applyAlignment="1">
      <alignment horizontal="right" vertical="top" wrapText="1"/>
    </xf>
    <xf numFmtId="164" fontId="20" fillId="0" borderId="7" xfId="0" applyNumberFormat="1" applyFont="1" applyFill="1" applyBorder="1" applyAlignment="1">
      <alignment vertical="top"/>
    </xf>
    <xf numFmtId="0" fontId="19" fillId="0" borderId="7" xfId="0" applyFont="1" applyBorder="1">
      <alignment vertical="top" wrapText="1"/>
    </xf>
    <xf numFmtId="164" fontId="21" fillId="0" borderId="7" xfId="0" applyNumberFormat="1" applyFont="1" applyBorder="1">
      <alignment vertical="top" wrapText="1"/>
    </xf>
    <xf numFmtId="0" fontId="18" fillId="11" borderId="7" xfId="0" applyFont="1" applyFill="1" applyBorder="1">
      <alignment vertical="top" wrapText="1"/>
    </xf>
    <xf numFmtId="0" fontId="22" fillId="5" borderId="7" xfId="0" applyFont="1" applyFill="1" applyBorder="1" applyAlignment="1">
      <alignment horizontal="center" vertical="center" wrapText="1"/>
    </xf>
    <xf numFmtId="164" fontId="23" fillId="12" borderId="7" xfId="0" applyNumberFormat="1" applyFont="1" applyFill="1" applyBorder="1" applyAlignment="1">
      <alignment horizontal="center" vertical="center" wrapText="1"/>
    </xf>
    <xf numFmtId="0" fontId="24" fillId="11" borderId="7" xfId="0" applyNumberFormat="1" applyFont="1" applyFill="1" applyBorder="1">
      <alignment vertical="top" wrapText="1"/>
    </xf>
    <xf numFmtId="164" fontId="25" fillId="13" borderId="7" xfId="0" applyNumberFormat="1" applyFont="1" applyFill="1" applyBorder="1" applyAlignment="1">
      <alignment horizontal="center" vertical="center"/>
    </xf>
    <xf numFmtId="164" fontId="18"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164" fontId="26"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960" Type="http://schemas.openxmlformats.org/officeDocument/2006/relationships/image" Target="../media/image960.jpe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64" Type="http://schemas.openxmlformats.org/officeDocument/2006/relationships/image" Target="../media/image964.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68" Type="http://schemas.openxmlformats.org/officeDocument/2006/relationships/image" Target="../media/image968.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e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e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451" Type="http://schemas.openxmlformats.org/officeDocument/2006/relationships/image" Target="../media/image451.jpeg"/><Relationship Id="rId549" Type="http://schemas.openxmlformats.org/officeDocument/2006/relationships/image" Target="../media/image549.jpeg"/><Relationship Id="rId756" Type="http://schemas.openxmlformats.org/officeDocument/2006/relationships/image" Target="../media/image756.jpeg"/><Relationship Id="rId104" Type="http://schemas.openxmlformats.org/officeDocument/2006/relationships/image" Target="../media/image104.jpeg"/><Relationship Id="rId188" Type="http://schemas.openxmlformats.org/officeDocument/2006/relationships/image" Target="../media/image188.jpeg"/><Relationship Id="rId311" Type="http://schemas.openxmlformats.org/officeDocument/2006/relationships/image" Target="../media/image311.jpeg"/><Relationship Id="rId395" Type="http://schemas.openxmlformats.org/officeDocument/2006/relationships/image" Target="../media/image395.jpeg"/><Relationship Id="rId409" Type="http://schemas.openxmlformats.org/officeDocument/2006/relationships/image" Target="../media/image409.jpeg"/><Relationship Id="rId963" Type="http://schemas.openxmlformats.org/officeDocument/2006/relationships/image" Target="../media/image963.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965" Type="http://schemas.openxmlformats.org/officeDocument/2006/relationships/image" Target="../media/image965.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7" Type="http://schemas.openxmlformats.org/officeDocument/2006/relationships/image" Target="../media/image967.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62" Type="http://schemas.openxmlformats.org/officeDocument/2006/relationships/image" Target="../media/image962.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966" Type="http://schemas.openxmlformats.org/officeDocument/2006/relationships/image" Target="../media/image966.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61" Type="http://schemas.openxmlformats.org/officeDocument/2006/relationships/image" Target="../media/image961.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 Id="rId286" Type="http://schemas.openxmlformats.org/officeDocument/2006/relationships/image" Target="../media/image286.jpeg"/><Relationship Id="rId493" Type="http://schemas.openxmlformats.org/officeDocument/2006/relationships/image" Target="../media/image493.jpeg"/><Relationship Id="rId507" Type="http://schemas.openxmlformats.org/officeDocument/2006/relationships/image" Target="../media/image507.jpeg"/><Relationship Id="rId714" Type="http://schemas.openxmlformats.org/officeDocument/2006/relationships/image" Target="../media/image714.jpeg"/><Relationship Id="rId921" Type="http://schemas.openxmlformats.org/officeDocument/2006/relationships/image" Target="../media/image921.jpeg"/><Relationship Id="rId50" Type="http://schemas.openxmlformats.org/officeDocument/2006/relationships/image" Target="../media/image50.jpeg"/><Relationship Id="rId146" Type="http://schemas.openxmlformats.org/officeDocument/2006/relationships/image" Target="../media/image146.jpeg"/><Relationship Id="rId353" Type="http://schemas.openxmlformats.org/officeDocument/2006/relationships/image" Target="../media/image353.jpeg"/><Relationship Id="rId560" Type="http://schemas.openxmlformats.org/officeDocument/2006/relationships/image" Target="../media/image560.jpeg"/><Relationship Id="rId798" Type="http://schemas.openxmlformats.org/officeDocument/2006/relationships/image" Target="../media/image798.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066.jpeg"/><Relationship Id="rId671" Type="http://schemas.openxmlformats.org/officeDocument/2006/relationships/image" Target="../media/image1426.jpeg"/><Relationship Id="rId769" Type="http://schemas.openxmlformats.org/officeDocument/2006/relationships/image" Target="../media/image1518.jpeg"/><Relationship Id="rId21" Type="http://schemas.openxmlformats.org/officeDocument/2006/relationships/image" Target="../media/image986.jpeg"/><Relationship Id="rId324" Type="http://schemas.openxmlformats.org/officeDocument/2006/relationships/image" Target="../media/image1171.jpeg"/><Relationship Id="rId531" Type="http://schemas.openxmlformats.org/officeDocument/2006/relationships/image" Target="../media/image1312.jpeg"/><Relationship Id="rId629" Type="http://schemas.openxmlformats.org/officeDocument/2006/relationships/image" Target="../media/image1391.jpeg"/><Relationship Id="rId170" Type="http://schemas.openxmlformats.org/officeDocument/2006/relationships/image" Target="../media/image1088.png"/><Relationship Id="rId836" Type="http://schemas.openxmlformats.org/officeDocument/2006/relationships/image" Target="../media/image1577.jpeg"/><Relationship Id="rId268" Type="http://schemas.openxmlformats.org/officeDocument/2006/relationships/image" Target="../media/image1127.jpeg"/><Relationship Id="rId475" Type="http://schemas.openxmlformats.org/officeDocument/2006/relationships/image" Target="../media/image1273.jpeg"/><Relationship Id="rId682" Type="http://schemas.openxmlformats.org/officeDocument/2006/relationships/image" Target="../media/image1436.jpeg"/><Relationship Id="rId32" Type="http://schemas.openxmlformats.org/officeDocument/2006/relationships/image" Target="../media/image996.jpeg"/><Relationship Id="rId128" Type="http://schemas.openxmlformats.org/officeDocument/2006/relationships/image" Target="../media/image131.png"/><Relationship Id="rId335" Type="http://schemas.openxmlformats.org/officeDocument/2006/relationships/image" Target="../media/image1180.jpeg"/><Relationship Id="rId542" Type="http://schemas.openxmlformats.org/officeDocument/2006/relationships/image" Target="../media/image1319.jpeg"/><Relationship Id="rId181" Type="http://schemas.openxmlformats.org/officeDocument/2006/relationships/image" Target="../media/image1097.jpeg"/><Relationship Id="rId402" Type="http://schemas.openxmlformats.org/officeDocument/2006/relationships/image" Target="../media/image1223.jpeg"/><Relationship Id="rId847" Type="http://schemas.openxmlformats.org/officeDocument/2006/relationships/image" Target="../media/image1588.jpeg"/><Relationship Id="rId279" Type="http://schemas.openxmlformats.org/officeDocument/2006/relationships/image" Target="../media/image1138.jpeg"/><Relationship Id="rId486" Type="http://schemas.openxmlformats.org/officeDocument/2006/relationships/image" Target="../media/image500.jpeg"/><Relationship Id="rId693" Type="http://schemas.openxmlformats.org/officeDocument/2006/relationships/image" Target="../media/image1447.jpeg"/><Relationship Id="rId707" Type="http://schemas.openxmlformats.org/officeDocument/2006/relationships/image" Target="../media/image1459.jpeg"/><Relationship Id="rId43" Type="http://schemas.openxmlformats.org/officeDocument/2006/relationships/image" Target="../media/image45.jpeg"/><Relationship Id="rId139" Type="http://schemas.openxmlformats.org/officeDocument/2006/relationships/image" Target="../media/image142.jpeg"/><Relationship Id="rId346" Type="http://schemas.openxmlformats.org/officeDocument/2006/relationships/image" Target="../media/image1190.jpeg"/><Relationship Id="rId553" Type="http://schemas.openxmlformats.org/officeDocument/2006/relationships/image" Target="../media/image1327.jpeg"/><Relationship Id="rId760" Type="http://schemas.openxmlformats.org/officeDocument/2006/relationships/image" Target="../media/image1510.jpeg"/><Relationship Id="rId192" Type="http://schemas.openxmlformats.org/officeDocument/2006/relationships/image" Target="../media/image195.jpeg"/><Relationship Id="rId206" Type="http://schemas.openxmlformats.org/officeDocument/2006/relationships/image" Target="../media/image209.jpeg"/><Relationship Id="rId413" Type="http://schemas.openxmlformats.org/officeDocument/2006/relationships/image" Target="../media/image1231.jpeg"/><Relationship Id="rId858" Type="http://schemas.openxmlformats.org/officeDocument/2006/relationships/image" Target="../media/image1599.jpeg"/><Relationship Id="rId497" Type="http://schemas.openxmlformats.org/officeDocument/2006/relationships/image" Target="../media/image1290.jpeg"/><Relationship Id="rId620" Type="http://schemas.openxmlformats.org/officeDocument/2006/relationships/image" Target="../media/image647.jpeg"/><Relationship Id="rId718" Type="http://schemas.openxmlformats.org/officeDocument/2006/relationships/image" Target="../media/image1469.jpeg"/><Relationship Id="rId357" Type="http://schemas.openxmlformats.org/officeDocument/2006/relationships/image" Target="../media/image1198.jpeg"/><Relationship Id="rId54" Type="http://schemas.openxmlformats.org/officeDocument/2006/relationships/image" Target="../media/image1013.jpeg"/><Relationship Id="rId217" Type="http://schemas.openxmlformats.org/officeDocument/2006/relationships/image" Target="../media/image220.jpeg"/><Relationship Id="rId564" Type="http://schemas.openxmlformats.org/officeDocument/2006/relationships/image" Target="../media/image1337.jpeg"/><Relationship Id="rId771" Type="http://schemas.openxmlformats.org/officeDocument/2006/relationships/image" Target="../media/image1520.jpeg"/><Relationship Id="rId869" Type="http://schemas.openxmlformats.org/officeDocument/2006/relationships/image" Target="../media/image1610.jpeg"/><Relationship Id="rId424" Type="http://schemas.openxmlformats.org/officeDocument/2006/relationships/image" Target="../media/image1240.jpeg"/><Relationship Id="rId631" Type="http://schemas.openxmlformats.org/officeDocument/2006/relationships/image" Target="../media/image662.jpeg"/><Relationship Id="rId729" Type="http://schemas.openxmlformats.org/officeDocument/2006/relationships/image" Target="../media/image1479.jpeg"/><Relationship Id="rId270" Type="http://schemas.openxmlformats.org/officeDocument/2006/relationships/image" Target="../media/image1129.jpeg"/><Relationship Id="rId65" Type="http://schemas.openxmlformats.org/officeDocument/2006/relationships/image" Target="../media/image1024.jpeg"/><Relationship Id="rId130" Type="http://schemas.openxmlformats.org/officeDocument/2006/relationships/image" Target="../media/image133.jpeg"/><Relationship Id="rId368" Type="http://schemas.openxmlformats.org/officeDocument/2006/relationships/image" Target="../media/image1205.jpeg"/><Relationship Id="rId575" Type="http://schemas.openxmlformats.org/officeDocument/2006/relationships/image" Target="../media/image1347.jpeg"/><Relationship Id="rId782" Type="http://schemas.openxmlformats.org/officeDocument/2006/relationships/image" Target="../media/image1530.jpeg"/><Relationship Id="rId228" Type="http://schemas.openxmlformats.org/officeDocument/2006/relationships/image" Target="../media/image1107.jpeg"/><Relationship Id="rId435" Type="http://schemas.openxmlformats.org/officeDocument/2006/relationships/image" Target="../media/image445.jpeg"/><Relationship Id="rId642" Type="http://schemas.openxmlformats.org/officeDocument/2006/relationships/image" Target="../media/image1399.jpeg"/><Relationship Id="rId281" Type="http://schemas.openxmlformats.org/officeDocument/2006/relationships/image" Target="../media/image286.jpeg"/><Relationship Id="rId502" Type="http://schemas.openxmlformats.org/officeDocument/2006/relationships/image" Target="../media/image516.jpeg"/><Relationship Id="rId76" Type="http://schemas.openxmlformats.org/officeDocument/2006/relationships/image" Target="../media/image1034.jpeg"/><Relationship Id="rId141" Type="http://schemas.openxmlformats.org/officeDocument/2006/relationships/image" Target="../media/image144.jpeg"/><Relationship Id="rId379" Type="http://schemas.openxmlformats.org/officeDocument/2006/relationships/image" Target="../media/image384.jpeg"/><Relationship Id="rId586" Type="http://schemas.openxmlformats.org/officeDocument/2006/relationships/image" Target="../media/image1358.jpeg"/><Relationship Id="rId793" Type="http://schemas.openxmlformats.org/officeDocument/2006/relationships/image" Target="../media/image1540.jpeg"/><Relationship Id="rId807" Type="http://schemas.openxmlformats.org/officeDocument/2006/relationships/image" Target="../media/image1549.jpeg"/><Relationship Id="rId7" Type="http://schemas.openxmlformats.org/officeDocument/2006/relationships/image" Target="../media/image8.jpeg"/><Relationship Id="rId239" Type="http://schemas.openxmlformats.org/officeDocument/2006/relationships/image" Target="../media/image244.png"/><Relationship Id="rId446" Type="http://schemas.openxmlformats.org/officeDocument/2006/relationships/image" Target="../media/image456.jpeg"/><Relationship Id="rId653" Type="http://schemas.openxmlformats.org/officeDocument/2006/relationships/image" Target="../media/image1409.jpeg"/><Relationship Id="rId292" Type="http://schemas.openxmlformats.org/officeDocument/2006/relationships/image" Target="../media/image297.jpeg"/><Relationship Id="rId306" Type="http://schemas.openxmlformats.org/officeDocument/2006/relationships/image" Target="../media/image1156.jpeg"/><Relationship Id="rId860" Type="http://schemas.openxmlformats.org/officeDocument/2006/relationships/image" Target="../media/image1601.jpeg"/><Relationship Id="rId87" Type="http://schemas.openxmlformats.org/officeDocument/2006/relationships/image" Target="../media/image89.jpg"/><Relationship Id="rId513" Type="http://schemas.openxmlformats.org/officeDocument/2006/relationships/image" Target="../media/image1302.jpeg"/><Relationship Id="rId597" Type="http://schemas.openxmlformats.org/officeDocument/2006/relationships/image" Target="../media/image1368.jpeg"/><Relationship Id="rId720" Type="http://schemas.openxmlformats.org/officeDocument/2006/relationships/image" Target="../media/image759.jpeg"/><Relationship Id="rId818" Type="http://schemas.openxmlformats.org/officeDocument/2006/relationships/image" Target="../media/image1559.jpeg"/><Relationship Id="rId152" Type="http://schemas.openxmlformats.org/officeDocument/2006/relationships/image" Target="../media/image1078.jpeg"/><Relationship Id="rId457" Type="http://schemas.openxmlformats.org/officeDocument/2006/relationships/image" Target="../media/image1261.jpeg"/><Relationship Id="rId664" Type="http://schemas.openxmlformats.org/officeDocument/2006/relationships/image" Target="../media/image1420.jpeg"/><Relationship Id="rId871" Type="http://schemas.openxmlformats.org/officeDocument/2006/relationships/image" Target="../media/image921.jpeg"/><Relationship Id="rId14" Type="http://schemas.openxmlformats.org/officeDocument/2006/relationships/image" Target="../media/image980.jpeg"/><Relationship Id="rId317" Type="http://schemas.openxmlformats.org/officeDocument/2006/relationships/image" Target="../media/image1165.jpeg"/><Relationship Id="rId524" Type="http://schemas.openxmlformats.org/officeDocument/2006/relationships/image" Target="../media/image1308.jpeg"/><Relationship Id="rId731" Type="http://schemas.openxmlformats.org/officeDocument/2006/relationships/image" Target="../media/image1481.jpeg"/><Relationship Id="rId98" Type="http://schemas.openxmlformats.org/officeDocument/2006/relationships/image" Target="../media/image1049.jpeg"/><Relationship Id="rId163" Type="http://schemas.openxmlformats.org/officeDocument/2006/relationships/image" Target="../media/image166.jpeg"/><Relationship Id="rId370" Type="http://schemas.openxmlformats.org/officeDocument/2006/relationships/image" Target="../media/image1207.jpeg"/><Relationship Id="rId829" Type="http://schemas.openxmlformats.org/officeDocument/2006/relationships/image" Target="../media/image1570.jpeg"/><Relationship Id="rId230" Type="http://schemas.openxmlformats.org/officeDocument/2006/relationships/image" Target="../media/image1108.jpeg"/><Relationship Id="rId468" Type="http://schemas.openxmlformats.org/officeDocument/2006/relationships/image" Target="../media/image481.jpeg"/><Relationship Id="rId675" Type="http://schemas.openxmlformats.org/officeDocument/2006/relationships/image" Target="../media/image1429.jpeg"/><Relationship Id="rId25" Type="http://schemas.openxmlformats.org/officeDocument/2006/relationships/image" Target="../media/image989.jpeg"/><Relationship Id="rId328" Type="http://schemas.openxmlformats.org/officeDocument/2006/relationships/image" Target="../media/image1174.jpeg"/><Relationship Id="rId535" Type="http://schemas.openxmlformats.org/officeDocument/2006/relationships/image" Target="../media/image550.jpeg"/><Relationship Id="rId742" Type="http://schemas.openxmlformats.org/officeDocument/2006/relationships/image" Target="../media/image1492.jpeg"/><Relationship Id="rId174" Type="http://schemas.openxmlformats.org/officeDocument/2006/relationships/image" Target="../media/image1091.jpeg"/><Relationship Id="rId381" Type="http://schemas.openxmlformats.org/officeDocument/2006/relationships/image" Target="../media/image386.jpeg"/><Relationship Id="rId602" Type="http://schemas.openxmlformats.org/officeDocument/2006/relationships/image" Target="../media/image624.jpeg"/><Relationship Id="rId241" Type="http://schemas.openxmlformats.org/officeDocument/2006/relationships/image" Target="../media/image246.png"/><Relationship Id="rId479" Type="http://schemas.openxmlformats.org/officeDocument/2006/relationships/image" Target="../media/image1275.jpeg"/><Relationship Id="rId686" Type="http://schemas.openxmlformats.org/officeDocument/2006/relationships/image" Target="../media/image1440.jpeg"/><Relationship Id="rId36" Type="http://schemas.openxmlformats.org/officeDocument/2006/relationships/image" Target="../media/image998.jpeg"/><Relationship Id="rId339" Type="http://schemas.openxmlformats.org/officeDocument/2006/relationships/image" Target="../media/image1184.jpeg"/><Relationship Id="rId546" Type="http://schemas.openxmlformats.org/officeDocument/2006/relationships/image" Target="../media/image563.jpeg"/><Relationship Id="rId753" Type="http://schemas.openxmlformats.org/officeDocument/2006/relationships/image" Target="../media/image1503.jpeg"/><Relationship Id="rId101" Type="http://schemas.openxmlformats.org/officeDocument/2006/relationships/image" Target="../media/image1052.jpeg"/><Relationship Id="rId185" Type="http://schemas.openxmlformats.org/officeDocument/2006/relationships/image" Target="../media/image1101.jpeg"/><Relationship Id="rId406" Type="http://schemas.openxmlformats.org/officeDocument/2006/relationships/image" Target="../media/image1226.jpeg"/><Relationship Id="rId392" Type="http://schemas.openxmlformats.org/officeDocument/2006/relationships/image" Target="../media/image399.jpeg"/><Relationship Id="rId613" Type="http://schemas.openxmlformats.org/officeDocument/2006/relationships/image" Target="../media/image1383.jpeg"/><Relationship Id="rId697" Type="http://schemas.openxmlformats.org/officeDocument/2006/relationships/image" Target="../media/image1450.jpeg"/><Relationship Id="rId820" Type="http://schemas.openxmlformats.org/officeDocument/2006/relationships/image" Target="../media/image1561.jpeg"/><Relationship Id="rId252" Type="http://schemas.openxmlformats.org/officeDocument/2006/relationships/image" Target="../media/image1119.jpeg"/><Relationship Id="rId47" Type="http://schemas.openxmlformats.org/officeDocument/2006/relationships/image" Target="../media/image1006.jpeg"/><Relationship Id="rId112" Type="http://schemas.openxmlformats.org/officeDocument/2006/relationships/image" Target="../media/image1061.jpeg"/><Relationship Id="rId557" Type="http://schemas.openxmlformats.org/officeDocument/2006/relationships/image" Target="../media/image1330.jpeg"/><Relationship Id="rId764" Type="http://schemas.openxmlformats.org/officeDocument/2006/relationships/image" Target="../media/image1513.jpeg"/><Relationship Id="rId196" Type="http://schemas.openxmlformats.org/officeDocument/2006/relationships/image" Target="../media/image199.jpeg"/><Relationship Id="rId417" Type="http://schemas.openxmlformats.org/officeDocument/2006/relationships/image" Target="../media/image1234.jpeg"/><Relationship Id="rId624" Type="http://schemas.openxmlformats.org/officeDocument/2006/relationships/image" Target="../media/image1387.jpeg"/><Relationship Id="rId831" Type="http://schemas.openxmlformats.org/officeDocument/2006/relationships/image" Target="../media/image1572.jpeg"/><Relationship Id="rId263" Type="http://schemas.openxmlformats.org/officeDocument/2006/relationships/image" Target="../media/image268.jpeg"/><Relationship Id="rId470" Type="http://schemas.openxmlformats.org/officeDocument/2006/relationships/image" Target="../media/image1268.jpeg"/><Relationship Id="rId58" Type="http://schemas.openxmlformats.org/officeDocument/2006/relationships/image" Target="../media/image1017.jpeg"/><Relationship Id="rId123" Type="http://schemas.openxmlformats.org/officeDocument/2006/relationships/image" Target="../media/image126.jpeg"/><Relationship Id="rId330" Type="http://schemas.openxmlformats.org/officeDocument/2006/relationships/image" Target="../media/image1175.jpeg"/><Relationship Id="rId568" Type="http://schemas.openxmlformats.org/officeDocument/2006/relationships/image" Target="../media/image1341.jpeg"/><Relationship Id="rId775" Type="http://schemas.openxmlformats.org/officeDocument/2006/relationships/image" Target="../media/image1524.jpeg"/><Relationship Id="rId428" Type="http://schemas.openxmlformats.org/officeDocument/2006/relationships/image" Target="../media/image1243.jpeg"/><Relationship Id="rId635" Type="http://schemas.openxmlformats.org/officeDocument/2006/relationships/image" Target="../media/image1395.jpeg"/><Relationship Id="rId842" Type="http://schemas.openxmlformats.org/officeDocument/2006/relationships/image" Target="../media/image1583.jpeg"/><Relationship Id="rId274" Type="http://schemas.openxmlformats.org/officeDocument/2006/relationships/image" Target="../media/image1133.jpeg"/><Relationship Id="rId481" Type="http://schemas.openxmlformats.org/officeDocument/2006/relationships/image" Target="../media/image1277.jpeg"/><Relationship Id="rId702" Type="http://schemas.openxmlformats.org/officeDocument/2006/relationships/image" Target="../media/image1454.jpeg"/><Relationship Id="rId69" Type="http://schemas.openxmlformats.org/officeDocument/2006/relationships/image" Target="../media/image1028.jpeg"/><Relationship Id="rId134" Type="http://schemas.openxmlformats.org/officeDocument/2006/relationships/image" Target="../media/image137.jpeg"/><Relationship Id="rId579" Type="http://schemas.openxmlformats.org/officeDocument/2006/relationships/image" Target="../media/image1351.jpeg"/><Relationship Id="rId786" Type="http://schemas.openxmlformats.org/officeDocument/2006/relationships/image" Target="../media/image1534.jpeg"/><Relationship Id="rId341" Type="http://schemas.openxmlformats.org/officeDocument/2006/relationships/image" Target="../media/image1186.jpeg"/><Relationship Id="rId439" Type="http://schemas.openxmlformats.org/officeDocument/2006/relationships/image" Target="../media/image1247.jpeg"/><Relationship Id="rId646" Type="http://schemas.openxmlformats.org/officeDocument/2006/relationships/image" Target="../media/image1403.jpeg"/><Relationship Id="rId201" Type="http://schemas.openxmlformats.org/officeDocument/2006/relationships/image" Target="../media/image204.jpeg"/><Relationship Id="rId285" Type="http://schemas.openxmlformats.org/officeDocument/2006/relationships/image" Target="../media/image1141.jpeg"/><Relationship Id="rId506" Type="http://schemas.openxmlformats.org/officeDocument/2006/relationships/image" Target="../media/image520.jpeg"/><Relationship Id="rId853" Type="http://schemas.openxmlformats.org/officeDocument/2006/relationships/image" Target="../media/image1594.jpeg"/><Relationship Id="rId492" Type="http://schemas.openxmlformats.org/officeDocument/2006/relationships/image" Target="../media/image1285.jpeg"/><Relationship Id="rId713" Type="http://schemas.openxmlformats.org/officeDocument/2006/relationships/image" Target="../media/image1464.jpeg"/><Relationship Id="rId797" Type="http://schemas.openxmlformats.org/officeDocument/2006/relationships/image" Target="../media/image848.jpeg"/><Relationship Id="rId145" Type="http://schemas.openxmlformats.org/officeDocument/2006/relationships/image" Target="../media/image1072.jpeg"/><Relationship Id="rId352" Type="http://schemas.openxmlformats.org/officeDocument/2006/relationships/image" Target="../media/image1193.jpeg"/><Relationship Id="rId212" Type="http://schemas.openxmlformats.org/officeDocument/2006/relationships/image" Target="../media/image215.jpeg"/><Relationship Id="rId657" Type="http://schemas.openxmlformats.org/officeDocument/2006/relationships/image" Target="../media/image1413.jpeg"/><Relationship Id="rId864" Type="http://schemas.openxmlformats.org/officeDocument/2006/relationships/image" Target="../media/image1605.jpeg"/><Relationship Id="rId296" Type="http://schemas.openxmlformats.org/officeDocument/2006/relationships/image" Target="../media/image1148.jpeg"/><Relationship Id="rId517" Type="http://schemas.openxmlformats.org/officeDocument/2006/relationships/image" Target="../media/image530.jpeg"/><Relationship Id="rId724" Type="http://schemas.openxmlformats.org/officeDocument/2006/relationships/image" Target="../media/image1474.jpeg"/><Relationship Id="rId60" Type="http://schemas.openxmlformats.org/officeDocument/2006/relationships/image" Target="../media/image1019.jpeg"/><Relationship Id="rId156" Type="http://schemas.openxmlformats.org/officeDocument/2006/relationships/image" Target="../media/image1081.jpeg"/><Relationship Id="rId363" Type="http://schemas.openxmlformats.org/officeDocument/2006/relationships/image" Target="../media/image368.jpeg"/><Relationship Id="rId570" Type="http://schemas.openxmlformats.org/officeDocument/2006/relationships/image" Target="../media/image1342.jpeg"/><Relationship Id="rId223" Type="http://schemas.openxmlformats.org/officeDocument/2006/relationships/image" Target="../media/image227.jpeg"/><Relationship Id="rId430" Type="http://schemas.openxmlformats.org/officeDocument/2006/relationships/image" Target="../media/image440.jpeg"/><Relationship Id="rId668" Type="http://schemas.openxmlformats.org/officeDocument/2006/relationships/image" Target="../media/image1423.jpeg"/><Relationship Id="rId18" Type="http://schemas.openxmlformats.org/officeDocument/2006/relationships/image" Target="../media/image983.jpeg"/><Relationship Id="rId528" Type="http://schemas.openxmlformats.org/officeDocument/2006/relationships/image" Target="../media/image1310.jpeg"/><Relationship Id="rId735" Type="http://schemas.openxmlformats.org/officeDocument/2006/relationships/image" Target="../media/image1485.jpeg"/><Relationship Id="rId167" Type="http://schemas.openxmlformats.org/officeDocument/2006/relationships/image" Target="../media/image170.jpeg"/><Relationship Id="rId374" Type="http://schemas.openxmlformats.org/officeDocument/2006/relationships/image" Target="../media/image379.jpeg"/><Relationship Id="rId581" Type="http://schemas.openxmlformats.org/officeDocument/2006/relationships/image" Target="../media/image1353.jpeg"/><Relationship Id="rId71" Type="http://schemas.openxmlformats.org/officeDocument/2006/relationships/image" Target="../media/image1030.jpeg"/><Relationship Id="rId234" Type="http://schemas.openxmlformats.org/officeDocument/2006/relationships/image" Target="../media/image239.jpeg"/><Relationship Id="rId679" Type="http://schemas.openxmlformats.org/officeDocument/2006/relationships/image" Target="../media/image1433.jpeg"/><Relationship Id="rId802" Type="http://schemas.openxmlformats.org/officeDocument/2006/relationships/image" Target="../media/image1546.jpeg"/><Relationship Id="rId2" Type="http://schemas.openxmlformats.org/officeDocument/2006/relationships/image" Target="../media/image970.jpeg"/><Relationship Id="rId29" Type="http://schemas.openxmlformats.org/officeDocument/2006/relationships/image" Target="../media/image993.jpeg"/><Relationship Id="rId441" Type="http://schemas.openxmlformats.org/officeDocument/2006/relationships/image" Target="../media/image1249.jpeg"/><Relationship Id="rId539" Type="http://schemas.openxmlformats.org/officeDocument/2006/relationships/image" Target="../media/image1316.jpeg"/><Relationship Id="rId746" Type="http://schemas.openxmlformats.org/officeDocument/2006/relationships/image" Target="../media/image1496.jpeg"/><Relationship Id="rId178" Type="http://schemas.openxmlformats.org/officeDocument/2006/relationships/image" Target="../media/image1094.png"/><Relationship Id="rId301" Type="http://schemas.openxmlformats.org/officeDocument/2006/relationships/image" Target="../media/image1152.jpeg"/><Relationship Id="rId82" Type="http://schemas.openxmlformats.org/officeDocument/2006/relationships/image" Target="../media/image84.jpeg"/><Relationship Id="rId385" Type="http://schemas.openxmlformats.org/officeDocument/2006/relationships/image" Target="../media/image1215.jpeg"/><Relationship Id="rId592" Type="http://schemas.openxmlformats.org/officeDocument/2006/relationships/image" Target="../media/image1364.jpeg"/><Relationship Id="rId606" Type="http://schemas.openxmlformats.org/officeDocument/2006/relationships/image" Target="../media/image1376.jpeg"/><Relationship Id="rId813" Type="http://schemas.openxmlformats.org/officeDocument/2006/relationships/image" Target="../media/image1554.jpeg"/><Relationship Id="rId245" Type="http://schemas.openxmlformats.org/officeDocument/2006/relationships/image" Target="../media/image1112.jpeg"/><Relationship Id="rId452" Type="http://schemas.openxmlformats.org/officeDocument/2006/relationships/image" Target="../media/image1257.jpeg"/><Relationship Id="rId105" Type="http://schemas.openxmlformats.org/officeDocument/2006/relationships/image" Target="../media/image108.jpeg"/><Relationship Id="rId312" Type="http://schemas.openxmlformats.org/officeDocument/2006/relationships/image" Target="../media/image1161.jpeg"/><Relationship Id="rId757" Type="http://schemas.openxmlformats.org/officeDocument/2006/relationships/image" Target="../media/image1507.jpeg"/><Relationship Id="rId93" Type="http://schemas.openxmlformats.org/officeDocument/2006/relationships/image" Target="../media/image1047.jpeg"/><Relationship Id="rId189" Type="http://schemas.openxmlformats.org/officeDocument/2006/relationships/image" Target="../media/image1105.jpeg"/><Relationship Id="rId396" Type="http://schemas.openxmlformats.org/officeDocument/2006/relationships/image" Target="../media/image1220.jpeg"/><Relationship Id="rId617" Type="http://schemas.openxmlformats.org/officeDocument/2006/relationships/image" Target="../media/image644.jpeg"/><Relationship Id="rId824" Type="http://schemas.openxmlformats.org/officeDocument/2006/relationships/image" Target="../media/image1565.jpeg"/><Relationship Id="rId256" Type="http://schemas.openxmlformats.org/officeDocument/2006/relationships/image" Target="../media/image1123.jpeg"/><Relationship Id="rId463" Type="http://schemas.openxmlformats.org/officeDocument/2006/relationships/image" Target="../media/image476.jpeg"/><Relationship Id="rId670" Type="http://schemas.openxmlformats.org/officeDocument/2006/relationships/image" Target="../media/image1425.jpeg"/><Relationship Id="rId116" Type="http://schemas.openxmlformats.org/officeDocument/2006/relationships/image" Target="../media/image1065.jpeg"/><Relationship Id="rId323" Type="http://schemas.openxmlformats.org/officeDocument/2006/relationships/image" Target="../media/image1170.jpeg"/><Relationship Id="rId530" Type="http://schemas.openxmlformats.org/officeDocument/2006/relationships/image" Target="../media/image545.jpeg"/><Relationship Id="rId768" Type="http://schemas.openxmlformats.org/officeDocument/2006/relationships/image" Target="../media/image1517.jpeg"/><Relationship Id="rId20" Type="http://schemas.openxmlformats.org/officeDocument/2006/relationships/image" Target="../media/image985.jpeg"/><Relationship Id="rId628" Type="http://schemas.openxmlformats.org/officeDocument/2006/relationships/image" Target="../media/image660.jpeg"/><Relationship Id="rId835" Type="http://schemas.openxmlformats.org/officeDocument/2006/relationships/image" Target="../media/image1576.jpeg"/><Relationship Id="rId267" Type="http://schemas.openxmlformats.org/officeDocument/2006/relationships/image" Target="../media/image272.jpeg"/><Relationship Id="rId474" Type="http://schemas.openxmlformats.org/officeDocument/2006/relationships/image" Target="../media/image1272.jpeg"/><Relationship Id="rId127" Type="http://schemas.openxmlformats.org/officeDocument/2006/relationships/image" Target="../media/image130.png"/><Relationship Id="rId681" Type="http://schemas.openxmlformats.org/officeDocument/2006/relationships/image" Target="../media/image1435.jpeg"/><Relationship Id="rId779" Type="http://schemas.openxmlformats.org/officeDocument/2006/relationships/image" Target="../media/image1527.jpeg"/><Relationship Id="rId31" Type="http://schemas.openxmlformats.org/officeDocument/2006/relationships/image" Target="../media/image995.jpeg"/><Relationship Id="rId334" Type="http://schemas.openxmlformats.org/officeDocument/2006/relationships/image" Target="../media/image1179.jpeg"/><Relationship Id="rId541" Type="http://schemas.openxmlformats.org/officeDocument/2006/relationships/image" Target="../media/image1318.jpeg"/><Relationship Id="rId639" Type="http://schemas.openxmlformats.org/officeDocument/2006/relationships/image" Target="../media/image669.jpeg"/><Relationship Id="rId180" Type="http://schemas.openxmlformats.org/officeDocument/2006/relationships/image" Target="../media/image1096.jpeg"/><Relationship Id="rId278" Type="http://schemas.openxmlformats.org/officeDocument/2006/relationships/image" Target="../media/image1137.jpeg"/><Relationship Id="rId401" Type="http://schemas.openxmlformats.org/officeDocument/2006/relationships/image" Target="../media/image1222.jpeg"/><Relationship Id="rId846" Type="http://schemas.openxmlformats.org/officeDocument/2006/relationships/image" Target="../media/image1587.jpeg"/><Relationship Id="rId485" Type="http://schemas.openxmlformats.org/officeDocument/2006/relationships/image" Target="../media/image1280.jpeg"/><Relationship Id="rId692" Type="http://schemas.openxmlformats.org/officeDocument/2006/relationships/image" Target="../media/image1446.jpeg"/><Relationship Id="rId706" Type="http://schemas.openxmlformats.org/officeDocument/2006/relationships/image" Target="../media/image1458.jpeg"/><Relationship Id="rId42" Type="http://schemas.openxmlformats.org/officeDocument/2006/relationships/image" Target="../media/image1003.jpeg"/><Relationship Id="rId138" Type="http://schemas.openxmlformats.org/officeDocument/2006/relationships/image" Target="../media/image1070.jpeg"/><Relationship Id="rId345" Type="http://schemas.openxmlformats.org/officeDocument/2006/relationships/image" Target="../media/image350.jpeg"/><Relationship Id="rId552" Type="http://schemas.openxmlformats.org/officeDocument/2006/relationships/image" Target="../media/image569.jpg"/><Relationship Id="rId191" Type="http://schemas.openxmlformats.org/officeDocument/2006/relationships/image" Target="../media/image194.jpeg"/><Relationship Id="rId205" Type="http://schemas.openxmlformats.org/officeDocument/2006/relationships/image" Target="../media/image208.png"/><Relationship Id="rId412" Type="http://schemas.openxmlformats.org/officeDocument/2006/relationships/image" Target="../media/image421.jpeg"/><Relationship Id="rId857" Type="http://schemas.openxmlformats.org/officeDocument/2006/relationships/image" Target="../media/image1598.jpeg"/><Relationship Id="rId289" Type="http://schemas.openxmlformats.org/officeDocument/2006/relationships/image" Target="../media/image1143.jpeg"/><Relationship Id="rId496" Type="http://schemas.openxmlformats.org/officeDocument/2006/relationships/image" Target="../media/image1289.jpeg"/><Relationship Id="rId717" Type="http://schemas.openxmlformats.org/officeDocument/2006/relationships/image" Target="../media/image1468.jpeg"/><Relationship Id="rId53" Type="http://schemas.openxmlformats.org/officeDocument/2006/relationships/image" Target="../media/image1012.jpeg"/><Relationship Id="rId149" Type="http://schemas.openxmlformats.org/officeDocument/2006/relationships/image" Target="../media/image152.jpeg"/><Relationship Id="rId356" Type="http://schemas.openxmlformats.org/officeDocument/2006/relationships/image" Target="../media/image1197.jpeg"/><Relationship Id="rId563" Type="http://schemas.openxmlformats.org/officeDocument/2006/relationships/image" Target="../media/image1336.jpeg"/><Relationship Id="rId770" Type="http://schemas.openxmlformats.org/officeDocument/2006/relationships/image" Target="../media/image1519.jpeg"/><Relationship Id="rId216" Type="http://schemas.openxmlformats.org/officeDocument/2006/relationships/image" Target="../media/image219.jpeg"/><Relationship Id="rId423" Type="http://schemas.openxmlformats.org/officeDocument/2006/relationships/image" Target="../media/image1239.jpeg"/><Relationship Id="rId868" Type="http://schemas.openxmlformats.org/officeDocument/2006/relationships/image" Target="../media/image1609.jpeg"/><Relationship Id="rId630" Type="http://schemas.openxmlformats.org/officeDocument/2006/relationships/image" Target="../media/image1392.jpeg"/><Relationship Id="rId728" Type="http://schemas.openxmlformats.org/officeDocument/2006/relationships/image" Target="../media/image1478.jpeg"/><Relationship Id="rId64" Type="http://schemas.openxmlformats.org/officeDocument/2006/relationships/image" Target="../media/image1023.jpeg"/><Relationship Id="rId367" Type="http://schemas.openxmlformats.org/officeDocument/2006/relationships/image" Target="../media/image1204.jpeg"/><Relationship Id="rId574" Type="http://schemas.openxmlformats.org/officeDocument/2006/relationships/image" Target="../media/image1346.jpeg"/><Relationship Id="rId227" Type="http://schemas.openxmlformats.org/officeDocument/2006/relationships/image" Target="../media/image231.jpeg"/><Relationship Id="rId781" Type="http://schemas.openxmlformats.org/officeDocument/2006/relationships/image" Target="../media/image1529.jpeg"/><Relationship Id="rId434" Type="http://schemas.openxmlformats.org/officeDocument/2006/relationships/image" Target="../media/image1246.jpeg"/><Relationship Id="rId641" Type="http://schemas.openxmlformats.org/officeDocument/2006/relationships/image" Target="../media/image671.jpeg"/><Relationship Id="rId739" Type="http://schemas.openxmlformats.org/officeDocument/2006/relationships/image" Target="../media/image1489.jpeg"/><Relationship Id="rId280" Type="http://schemas.openxmlformats.org/officeDocument/2006/relationships/image" Target="../media/image1139.png"/><Relationship Id="rId501" Type="http://schemas.openxmlformats.org/officeDocument/2006/relationships/image" Target="../media/image1293.jpeg"/><Relationship Id="rId75" Type="http://schemas.openxmlformats.org/officeDocument/2006/relationships/image" Target="../media/image1033.jpeg"/><Relationship Id="rId140" Type="http://schemas.openxmlformats.org/officeDocument/2006/relationships/image" Target="../media/image143.jpeg"/><Relationship Id="rId378" Type="http://schemas.openxmlformats.org/officeDocument/2006/relationships/image" Target="../media/image1212.jpeg"/><Relationship Id="rId585" Type="http://schemas.openxmlformats.org/officeDocument/2006/relationships/image" Target="../media/image1357.jpeg"/><Relationship Id="rId792" Type="http://schemas.openxmlformats.org/officeDocument/2006/relationships/image" Target="../media/image844.jpeg"/><Relationship Id="rId806" Type="http://schemas.openxmlformats.org/officeDocument/2006/relationships/image" Target="../media/image1548.jpeg"/><Relationship Id="rId6" Type="http://schemas.openxmlformats.org/officeDocument/2006/relationships/image" Target="../media/image973.jpeg"/><Relationship Id="rId238" Type="http://schemas.openxmlformats.org/officeDocument/2006/relationships/image" Target="../media/image243.jpeg"/><Relationship Id="rId445" Type="http://schemas.openxmlformats.org/officeDocument/2006/relationships/image" Target="../media/image1252.jpeg"/><Relationship Id="rId652" Type="http://schemas.openxmlformats.org/officeDocument/2006/relationships/image" Target="../media/image1408.jpeg"/><Relationship Id="rId291" Type="http://schemas.openxmlformats.org/officeDocument/2006/relationships/image" Target="../media/image1145.jpeg"/><Relationship Id="rId305" Type="http://schemas.openxmlformats.org/officeDocument/2006/relationships/image" Target="../media/image1155.jpeg"/><Relationship Id="rId512" Type="http://schemas.openxmlformats.org/officeDocument/2006/relationships/image" Target="../media/image1301.jpeg"/><Relationship Id="rId86" Type="http://schemas.openxmlformats.org/officeDocument/2006/relationships/image" Target="../media/image1042.jpeg"/><Relationship Id="rId151" Type="http://schemas.openxmlformats.org/officeDocument/2006/relationships/image" Target="../media/image1077.jpeg"/><Relationship Id="rId389" Type="http://schemas.openxmlformats.org/officeDocument/2006/relationships/image" Target="../media/image396.jpeg"/><Relationship Id="rId596" Type="http://schemas.openxmlformats.org/officeDocument/2006/relationships/image" Target="../media/image1367.jpeg"/><Relationship Id="rId817" Type="http://schemas.openxmlformats.org/officeDocument/2006/relationships/image" Target="../media/image1558.jpeg"/><Relationship Id="rId249" Type="http://schemas.openxmlformats.org/officeDocument/2006/relationships/image" Target="../media/image1116.jpeg"/><Relationship Id="rId456" Type="http://schemas.openxmlformats.org/officeDocument/2006/relationships/image" Target="../media/image468.jpeg"/><Relationship Id="rId663" Type="http://schemas.openxmlformats.org/officeDocument/2006/relationships/image" Target="../media/image1419.jpeg"/><Relationship Id="rId870" Type="http://schemas.openxmlformats.org/officeDocument/2006/relationships/image" Target="../media/image1611.jpeg"/><Relationship Id="rId13" Type="http://schemas.openxmlformats.org/officeDocument/2006/relationships/image" Target="../media/image979.jpeg"/><Relationship Id="rId109" Type="http://schemas.openxmlformats.org/officeDocument/2006/relationships/image" Target="../media/image1058.jpeg"/><Relationship Id="rId316" Type="http://schemas.openxmlformats.org/officeDocument/2006/relationships/image" Target="../media/image321.jpeg"/><Relationship Id="rId523" Type="http://schemas.openxmlformats.org/officeDocument/2006/relationships/image" Target="../media/image1307.jpeg"/><Relationship Id="rId97" Type="http://schemas.openxmlformats.org/officeDocument/2006/relationships/image" Target="../media/image99.jpeg"/><Relationship Id="rId730" Type="http://schemas.openxmlformats.org/officeDocument/2006/relationships/image" Target="../media/image1480.jpeg"/><Relationship Id="rId828" Type="http://schemas.openxmlformats.org/officeDocument/2006/relationships/image" Target="../media/image1569.jpeg"/><Relationship Id="rId162" Type="http://schemas.openxmlformats.org/officeDocument/2006/relationships/image" Target="../media/image165.jpeg"/><Relationship Id="rId467" Type="http://schemas.openxmlformats.org/officeDocument/2006/relationships/image" Target="../media/image1266.jpeg"/><Relationship Id="rId674" Type="http://schemas.openxmlformats.org/officeDocument/2006/relationships/image" Target="../media/image1428.jpeg"/><Relationship Id="rId24" Type="http://schemas.openxmlformats.org/officeDocument/2006/relationships/image" Target="../media/image988.jpeg"/><Relationship Id="rId327" Type="http://schemas.openxmlformats.org/officeDocument/2006/relationships/image" Target="../media/image332.jpeg"/><Relationship Id="rId534" Type="http://schemas.openxmlformats.org/officeDocument/2006/relationships/image" Target="../media/image549.jpeg"/><Relationship Id="rId741" Type="http://schemas.openxmlformats.org/officeDocument/2006/relationships/image" Target="../media/image1491.jpeg"/><Relationship Id="rId839" Type="http://schemas.openxmlformats.org/officeDocument/2006/relationships/image" Target="../media/image1580.jpeg"/><Relationship Id="rId173" Type="http://schemas.openxmlformats.org/officeDocument/2006/relationships/image" Target="../media/image176.png"/><Relationship Id="rId380" Type="http://schemas.openxmlformats.org/officeDocument/2006/relationships/image" Target="../media/image1213.jpeg"/><Relationship Id="rId601" Type="http://schemas.openxmlformats.org/officeDocument/2006/relationships/image" Target="../media/image1372.jpeg"/><Relationship Id="rId240" Type="http://schemas.openxmlformats.org/officeDocument/2006/relationships/image" Target="../media/image245.png"/><Relationship Id="rId478" Type="http://schemas.openxmlformats.org/officeDocument/2006/relationships/image" Target="../media/image492.jpeg"/><Relationship Id="rId685" Type="http://schemas.openxmlformats.org/officeDocument/2006/relationships/image" Target="../media/image1439.jpeg"/><Relationship Id="rId35" Type="http://schemas.openxmlformats.org/officeDocument/2006/relationships/image" Target="../media/image36.jpeg"/><Relationship Id="rId100" Type="http://schemas.openxmlformats.org/officeDocument/2006/relationships/image" Target="../media/image1051.jpeg"/><Relationship Id="rId338" Type="http://schemas.openxmlformats.org/officeDocument/2006/relationships/image" Target="../media/image1183.jpeg"/><Relationship Id="rId545" Type="http://schemas.openxmlformats.org/officeDocument/2006/relationships/image" Target="../media/image1321.jpeg"/><Relationship Id="rId752" Type="http://schemas.openxmlformats.org/officeDocument/2006/relationships/image" Target="../media/image1502.jpeg"/><Relationship Id="rId184" Type="http://schemas.openxmlformats.org/officeDocument/2006/relationships/image" Target="../media/image1100.jpeg"/><Relationship Id="rId391" Type="http://schemas.openxmlformats.org/officeDocument/2006/relationships/image" Target="../media/image1219.jpeg"/><Relationship Id="rId405" Type="http://schemas.openxmlformats.org/officeDocument/2006/relationships/image" Target="../media/image412.jpeg"/><Relationship Id="rId612" Type="http://schemas.openxmlformats.org/officeDocument/2006/relationships/image" Target="../media/image1382.jpeg"/><Relationship Id="rId251" Type="http://schemas.openxmlformats.org/officeDocument/2006/relationships/image" Target="../media/image1118.jpeg"/><Relationship Id="rId489" Type="http://schemas.openxmlformats.org/officeDocument/2006/relationships/image" Target="../media/image1282.jpeg"/><Relationship Id="rId696" Type="http://schemas.openxmlformats.org/officeDocument/2006/relationships/image" Target="../media/image1449.jpeg"/><Relationship Id="rId46" Type="http://schemas.openxmlformats.org/officeDocument/2006/relationships/image" Target="../media/image48.jpeg"/><Relationship Id="rId293" Type="http://schemas.openxmlformats.org/officeDocument/2006/relationships/image" Target="../media/image1146.jpeg"/><Relationship Id="rId307" Type="http://schemas.openxmlformats.org/officeDocument/2006/relationships/image" Target="../media/image1157.jpeg"/><Relationship Id="rId349" Type="http://schemas.openxmlformats.org/officeDocument/2006/relationships/image" Target="../media/image354.jpeg"/><Relationship Id="rId514" Type="http://schemas.openxmlformats.org/officeDocument/2006/relationships/image" Target="../media/image1303.jpeg"/><Relationship Id="rId556" Type="http://schemas.openxmlformats.org/officeDocument/2006/relationships/image" Target="../media/image1329.jpeg"/><Relationship Id="rId721" Type="http://schemas.openxmlformats.org/officeDocument/2006/relationships/image" Target="../media/image1471.jpeg"/><Relationship Id="rId763" Type="http://schemas.openxmlformats.org/officeDocument/2006/relationships/image" Target="../media/image802.jpeg"/><Relationship Id="rId88" Type="http://schemas.openxmlformats.org/officeDocument/2006/relationships/image" Target="../media/image90.jpg"/><Relationship Id="rId111" Type="http://schemas.openxmlformats.org/officeDocument/2006/relationships/image" Target="../media/image1060.jpeg"/><Relationship Id="rId153" Type="http://schemas.openxmlformats.org/officeDocument/2006/relationships/image" Target="../media/image1079.jpeg"/><Relationship Id="rId195" Type="http://schemas.openxmlformats.org/officeDocument/2006/relationships/image" Target="../media/image198.jpeg"/><Relationship Id="rId209" Type="http://schemas.openxmlformats.org/officeDocument/2006/relationships/image" Target="../media/image212.png"/><Relationship Id="rId360" Type="http://schemas.openxmlformats.org/officeDocument/2006/relationships/image" Target="../media/image365.jpeg"/><Relationship Id="rId416" Type="http://schemas.openxmlformats.org/officeDocument/2006/relationships/image" Target="../media/image1233.jpeg"/><Relationship Id="rId598" Type="http://schemas.openxmlformats.org/officeDocument/2006/relationships/image" Target="../media/image1369.jpeg"/><Relationship Id="rId819" Type="http://schemas.openxmlformats.org/officeDocument/2006/relationships/image" Target="../media/image1560.jpeg"/><Relationship Id="rId220" Type="http://schemas.openxmlformats.org/officeDocument/2006/relationships/image" Target="../media/image224.jpeg"/><Relationship Id="rId458" Type="http://schemas.openxmlformats.org/officeDocument/2006/relationships/image" Target="../media/image471.jpeg"/><Relationship Id="rId623" Type="http://schemas.openxmlformats.org/officeDocument/2006/relationships/image" Target="../media/image1386.jpeg"/><Relationship Id="rId665" Type="http://schemas.openxmlformats.org/officeDocument/2006/relationships/image" Target="../media/image696.jpeg"/><Relationship Id="rId830" Type="http://schemas.openxmlformats.org/officeDocument/2006/relationships/image" Target="../media/image1571.jpeg"/><Relationship Id="rId15" Type="http://schemas.openxmlformats.org/officeDocument/2006/relationships/image" Target="../media/image981.jpeg"/><Relationship Id="rId57" Type="http://schemas.openxmlformats.org/officeDocument/2006/relationships/image" Target="../media/image1016.jpeg"/><Relationship Id="rId262" Type="http://schemas.openxmlformats.org/officeDocument/2006/relationships/image" Target="../media/image267.jpeg"/><Relationship Id="rId318" Type="http://schemas.openxmlformats.org/officeDocument/2006/relationships/image" Target="../media/image1166.jpeg"/><Relationship Id="rId525" Type="http://schemas.openxmlformats.org/officeDocument/2006/relationships/image" Target="../media/image1309.jpeg"/><Relationship Id="rId567" Type="http://schemas.openxmlformats.org/officeDocument/2006/relationships/image" Target="../media/image1340.jpeg"/><Relationship Id="rId732" Type="http://schemas.openxmlformats.org/officeDocument/2006/relationships/image" Target="../media/image1482.jpeg"/><Relationship Id="rId99" Type="http://schemas.openxmlformats.org/officeDocument/2006/relationships/image" Target="../media/image1050.jpeg"/><Relationship Id="rId122" Type="http://schemas.openxmlformats.org/officeDocument/2006/relationships/image" Target="../media/image125.jpeg"/><Relationship Id="rId164" Type="http://schemas.openxmlformats.org/officeDocument/2006/relationships/image" Target="../media/image167.jpeg"/><Relationship Id="rId371" Type="http://schemas.openxmlformats.org/officeDocument/2006/relationships/image" Target="../media/image1208.jpeg"/><Relationship Id="rId774" Type="http://schemas.openxmlformats.org/officeDocument/2006/relationships/image" Target="../media/image1523.jpeg"/><Relationship Id="rId427" Type="http://schemas.openxmlformats.org/officeDocument/2006/relationships/image" Target="../media/image437.jpeg"/><Relationship Id="rId469" Type="http://schemas.openxmlformats.org/officeDocument/2006/relationships/image" Target="../media/image1267.jpeg"/><Relationship Id="rId634" Type="http://schemas.openxmlformats.org/officeDocument/2006/relationships/image" Target="../media/image664.jpeg"/><Relationship Id="rId676" Type="http://schemas.openxmlformats.org/officeDocument/2006/relationships/image" Target="../media/image1430.jpeg"/><Relationship Id="rId841" Type="http://schemas.openxmlformats.org/officeDocument/2006/relationships/image" Target="../media/image1582.jpeg"/><Relationship Id="rId26" Type="http://schemas.openxmlformats.org/officeDocument/2006/relationships/image" Target="../media/image990.jpeg"/><Relationship Id="rId231" Type="http://schemas.openxmlformats.org/officeDocument/2006/relationships/image" Target="../media/image1109.jpeg"/><Relationship Id="rId273" Type="http://schemas.openxmlformats.org/officeDocument/2006/relationships/image" Target="../media/image1132.jpeg"/><Relationship Id="rId329" Type="http://schemas.openxmlformats.org/officeDocument/2006/relationships/image" Target="../media/image334.jpeg"/><Relationship Id="rId480" Type="http://schemas.openxmlformats.org/officeDocument/2006/relationships/image" Target="../media/image1276.jpeg"/><Relationship Id="rId536" Type="http://schemas.openxmlformats.org/officeDocument/2006/relationships/image" Target="../media/image551.jpeg"/><Relationship Id="rId701" Type="http://schemas.openxmlformats.org/officeDocument/2006/relationships/image" Target="../media/image733.jpeg"/><Relationship Id="rId68" Type="http://schemas.openxmlformats.org/officeDocument/2006/relationships/image" Target="../media/image1027.jpeg"/><Relationship Id="rId133" Type="http://schemas.openxmlformats.org/officeDocument/2006/relationships/image" Target="../media/image136.jpeg"/><Relationship Id="rId175" Type="http://schemas.openxmlformats.org/officeDocument/2006/relationships/image" Target="../media/image1092.jpeg"/><Relationship Id="rId340" Type="http://schemas.openxmlformats.org/officeDocument/2006/relationships/image" Target="../media/image1185.jpeg"/><Relationship Id="rId578" Type="http://schemas.openxmlformats.org/officeDocument/2006/relationships/image" Target="../media/image1350.jpeg"/><Relationship Id="rId743" Type="http://schemas.openxmlformats.org/officeDocument/2006/relationships/image" Target="../media/image1493.jpeg"/><Relationship Id="rId785" Type="http://schemas.openxmlformats.org/officeDocument/2006/relationships/image" Target="../media/image1533.jpeg"/><Relationship Id="rId200" Type="http://schemas.openxmlformats.org/officeDocument/2006/relationships/image" Target="../media/image203.png"/><Relationship Id="rId382" Type="http://schemas.openxmlformats.org/officeDocument/2006/relationships/image" Target="../media/image1214.jpeg"/><Relationship Id="rId438" Type="http://schemas.openxmlformats.org/officeDocument/2006/relationships/image" Target="../media/image448.jpeg"/><Relationship Id="rId603" Type="http://schemas.openxmlformats.org/officeDocument/2006/relationships/image" Target="../media/image1373.jpeg"/><Relationship Id="rId645" Type="http://schemas.openxmlformats.org/officeDocument/2006/relationships/image" Target="../media/image1402.jpeg"/><Relationship Id="rId687" Type="http://schemas.openxmlformats.org/officeDocument/2006/relationships/image" Target="../media/image1441.jpeg"/><Relationship Id="rId810" Type="http://schemas.openxmlformats.org/officeDocument/2006/relationships/image" Target="../media/image1552.jpeg"/><Relationship Id="rId852" Type="http://schemas.openxmlformats.org/officeDocument/2006/relationships/image" Target="../media/image1593.jpeg"/><Relationship Id="rId242" Type="http://schemas.openxmlformats.org/officeDocument/2006/relationships/image" Target="../media/image247.png"/><Relationship Id="rId284" Type="http://schemas.openxmlformats.org/officeDocument/2006/relationships/image" Target="../media/image1140.jpeg"/><Relationship Id="rId491" Type="http://schemas.openxmlformats.org/officeDocument/2006/relationships/image" Target="../media/image1284.jpeg"/><Relationship Id="rId505" Type="http://schemas.openxmlformats.org/officeDocument/2006/relationships/image" Target="../media/image519.jpeg"/><Relationship Id="rId712" Type="http://schemas.openxmlformats.org/officeDocument/2006/relationships/image" Target="../media/image1463.jpeg"/><Relationship Id="rId37" Type="http://schemas.openxmlformats.org/officeDocument/2006/relationships/image" Target="../media/image999.jpeg"/><Relationship Id="rId79" Type="http://schemas.openxmlformats.org/officeDocument/2006/relationships/image" Target="../media/image81.jpeg"/><Relationship Id="rId102" Type="http://schemas.openxmlformats.org/officeDocument/2006/relationships/image" Target="../media/image1053.jpeg"/><Relationship Id="rId144" Type="http://schemas.openxmlformats.org/officeDocument/2006/relationships/image" Target="../media/image1071.jpeg"/><Relationship Id="rId547" Type="http://schemas.openxmlformats.org/officeDocument/2006/relationships/image" Target="../media/image1322.jpeg"/><Relationship Id="rId589" Type="http://schemas.openxmlformats.org/officeDocument/2006/relationships/image" Target="../media/image1361.jpeg"/><Relationship Id="rId754" Type="http://schemas.openxmlformats.org/officeDocument/2006/relationships/image" Target="../media/image1504.jpeg"/><Relationship Id="rId796" Type="http://schemas.openxmlformats.org/officeDocument/2006/relationships/image" Target="../media/image847.jpeg"/><Relationship Id="rId90" Type="http://schemas.openxmlformats.org/officeDocument/2006/relationships/image" Target="../media/image1044.jpeg"/><Relationship Id="rId186" Type="http://schemas.openxmlformats.org/officeDocument/2006/relationships/image" Target="../media/image1102.jpeg"/><Relationship Id="rId351" Type="http://schemas.openxmlformats.org/officeDocument/2006/relationships/image" Target="../media/image1192.jpeg"/><Relationship Id="rId393" Type="http://schemas.openxmlformats.org/officeDocument/2006/relationships/image" Target="../media/image400.jpeg"/><Relationship Id="rId407" Type="http://schemas.openxmlformats.org/officeDocument/2006/relationships/image" Target="../media/image1227.jpeg"/><Relationship Id="rId449" Type="http://schemas.openxmlformats.org/officeDocument/2006/relationships/image" Target="../media/image1254.jpeg"/><Relationship Id="rId614" Type="http://schemas.openxmlformats.org/officeDocument/2006/relationships/image" Target="../media/image641.jpeg"/><Relationship Id="rId656" Type="http://schemas.openxmlformats.org/officeDocument/2006/relationships/image" Target="../media/image1412.jpeg"/><Relationship Id="rId821" Type="http://schemas.openxmlformats.org/officeDocument/2006/relationships/image" Target="../media/image1562.jpeg"/><Relationship Id="rId863" Type="http://schemas.openxmlformats.org/officeDocument/2006/relationships/image" Target="../media/image1604.jpeg"/><Relationship Id="rId211" Type="http://schemas.openxmlformats.org/officeDocument/2006/relationships/image" Target="../media/image214.png"/><Relationship Id="rId253" Type="http://schemas.openxmlformats.org/officeDocument/2006/relationships/image" Target="../media/image1120.jpeg"/><Relationship Id="rId295" Type="http://schemas.openxmlformats.org/officeDocument/2006/relationships/image" Target="../media/image300.jpeg"/><Relationship Id="rId309" Type="http://schemas.openxmlformats.org/officeDocument/2006/relationships/image" Target="../media/image1159.jpeg"/><Relationship Id="rId460" Type="http://schemas.openxmlformats.org/officeDocument/2006/relationships/image" Target="../media/image473.jpeg"/><Relationship Id="rId516" Type="http://schemas.openxmlformats.org/officeDocument/2006/relationships/image" Target="../media/image529.jpeg"/><Relationship Id="rId698" Type="http://schemas.openxmlformats.org/officeDocument/2006/relationships/image" Target="../media/image1451.jpeg"/><Relationship Id="rId48" Type="http://schemas.openxmlformats.org/officeDocument/2006/relationships/image" Target="../media/image1007.jpeg"/><Relationship Id="rId113" Type="http://schemas.openxmlformats.org/officeDocument/2006/relationships/image" Target="../media/image1062.jpeg"/><Relationship Id="rId320" Type="http://schemas.openxmlformats.org/officeDocument/2006/relationships/image" Target="../media/image1168.jpeg"/><Relationship Id="rId558" Type="http://schemas.openxmlformats.org/officeDocument/2006/relationships/image" Target="../media/image1331.jpeg"/><Relationship Id="rId723" Type="http://schemas.openxmlformats.org/officeDocument/2006/relationships/image" Target="../media/image1473.jpeg"/><Relationship Id="rId765" Type="http://schemas.openxmlformats.org/officeDocument/2006/relationships/image" Target="../media/image1514.jpeg"/><Relationship Id="rId155" Type="http://schemas.openxmlformats.org/officeDocument/2006/relationships/image" Target="../media/image1080.jpeg"/><Relationship Id="rId197" Type="http://schemas.openxmlformats.org/officeDocument/2006/relationships/image" Target="../media/image200.jpeg"/><Relationship Id="rId362" Type="http://schemas.openxmlformats.org/officeDocument/2006/relationships/image" Target="../media/image1201.jpeg"/><Relationship Id="rId418" Type="http://schemas.openxmlformats.org/officeDocument/2006/relationships/image" Target="../media/image1235.jpeg"/><Relationship Id="rId625" Type="http://schemas.openxmlformats.org/officeDocument/2006/relationships/image" Target="../media/image1388.jpeg"/><Relationship Id="rId832" Type="http://schemas.openxmlformats.org/officeDocument/2006/relationships/image" Target="../media/image1573.jpeg"/><Relationship Id="rId222" Type="http://schemas.openxmlformats.org/officeDocument/2006/relationships/image" Target="../media/image1106.jpeg"/><Relationship Id="rId264" Type="http://schemas.openxmlformats.org/officeDocument/2006/relationships/image" Target="../media/image269.jpeg"/><Relationship Id="rId471" Type="http://schemas.openxmlformats.org/officeDocument/2006/relationships/image" Target="../media/image1269.jpeg"/><Relationship Id="rId667" Type="http://schemas.openxmlformats.org/officeDocument/2006/relationships/image" Target="../media/image1422.jpeg"/><Relationship Id="rId17" Type="http://schemas.openxmlformats.org/officeDocument/2006/relationships/image" Target="../media/image18.jpeg"/><Relationship Id="rId59" Type="http://schemas.openxmlformats.org/officeDocument/2006/relationships/image" Target="../media/image1018.jpeg"/><Relationship Id="rId124" Type="http://schemas.openxmlformats.org/officeDocument/2006/relationships/image" Target="../media/image127.jpeg"/><Relationship Id="rId527" Type="http://schemas.openxmlformats.org/officeDocument/2006/relationships/image" Target="../media/image542.jpeg"/><Relationship Id="rId569" Type="http://schemas.openxmlformats.org/officeDocument/2006/relationships/image" Target="../media/image584.jpeg"/><Relationship Id="rId734" Type="http://schemas.openxmlformats.org/officeDocument/2006/relationships/image" Target="../media/image1484.jpeg"/><Relationship Id="rId776" Type="http://schemas.openxmlformats.org/officeDocument/2006/relationships/image" Target="../media/image821.jpeg"/><Relationship Id="rId70" Type="http://schemas.openxmlformats.org/officeDocument/2006/relationships/image" Target="../media/image1029.jpeg"/><Relationship Id="rId166" Type="http://schemas.openxmlformats.org/officeDocument/2006/relationships/image" Target="../media/image169.jpeg"/><Relationship Id="rId331" Type="http://schemas.openxmlformats.org/officeDocument/2006/relationships/image" Target="../media/image1176.jpeg"/><Relationship Id="rId373" Type="http://schemas.openxmlformats.org/officeDocument/2006/relationships/image" Target="../media/image1209.jpeg"/><Relationship Id="rId429" Type="http://schemas.openxmlformats.org/officeDocument/2006/relationships/image" Target="../media/image439.jpeg"/><Relationship Id="rId580" Type="http://schemas.openxmlformats.org/officeDocument/2006/relationships/image" Target="../media/image1352.jpeg"/><Relationship Id="rId636" Type="http://schemas.openxmlformats.org/officeDocument/2006/relationships/image" Target="../media/image1396.jpeg"/><Relationship Id="rId801" Type="http://schemas.openxmlformats.org/officeDocument/2006/relationships/image" Target="../media/image1545.jpeg"/><Relationship Id="rId1" Type="http://schemas.openxmlformats.org/officeDocument/2006/relationships/image" Target="../media/image969.jpeg"/><Relationship Id="rId233" Type="http://schemas.openxmlformats.org/officeDocument/2006/relationships/image" Target="../media/image238.jpeg"/><Relationship Id="rId440" Type="http://schemas.openxmlformats.org/officeDocument/2006/relationships/image" Target="../media/image1248.jpeg"/><Relationship Id="rId678" Type="http://schemas.openxmlformats.org/officeDocument/2006/relationships/image" Target="../media/image1432.jpeg"/><Relationship Id="rId843" Type="http://schemas.openxmlformats.org/officeDocument/2006/relationships/image" Target="../media/image1584.jpeg"/><Relationship Id="rId28" Type="http://schemas.openxmlformats.org/officeDocument/2006/relationships/image" Target="../media/image992.jpeg"/><Relationship Id="rId275" Type="http://schemas.openxmlformats.org/officeDocument/2006/relationships/image" Target="../media/image1134.png"/><Relationship Id="rId300" Type="http://schemas.openxmlformats.org/officeDocument/2006/relationships/image" Target="../media/image1151.jpeg"/><Relationship Id="rId482" Type="http://schemas.openxmlformats.org/officeDocument/2006/relationships/image" Target="../media/image1278.jpeg"/><Relationship Id="rId538" Type="http://schemas.openxmlformats.org/officeDocument/2006/relationships/image" Target="../media/image553.jpeg"/><Relationship Id="rId703" Type="http://schemas.openxmlformats.org/officeDocument/2006/relationships/image" Target="../media/image1455.jpeg"/><Relationship Id="rId745" Type="http://schemas.openxmlformats.org/officeDocument/2006/relationships/image" Target="../media/image1495.jpeg"/><Relationship Id="rId81" Type="http://schemas.openxmlformats.org/officeDocument/2006/relationships/image" Target="../media/image1038.jpeg"/><Relationship Id="rId135" Type="http://schemas.openxmlformats.org/officeDocument/2006/relationships/image" Target="../media/image138.jpeg"/><Relationship Id="rId177" Type="http://schemas.openxmlformats.org/officeDocument/2006/relationships/image" Target="../media/image180.jpeg"/><Relationship Id="rId342" Type="http://schemas.openxmlformats.org/officeDocument/2006/relationships/image" Target="../media/image1187.jpeg"/><Relationship Id="rId384" Type="http://schemas.openxmlformats.org/officeDocument/2006/relationships/image" Target="../media/image389.jpeg"/><Relationship Id="rId591" Type="http://schemas.openxmlformats.org/officeDocument/2006/relationships/image" Target="../media/image1363.jpeg"/><Relationship Id="rId605" Type="http://schemas.openxmlformats.org/officeDocument/2006/relationships/image" Target="../media/image1375.jpeg"/><Relationship Id="rId787" Type="http://schemas.openxmlformats.org/officeDocument/2006/relationships/image" Target="../media/image1535.jpeg"/><Relationship Id="rId812" Type="http://schemas.openxmlformats.org/officeDocument/2006/relationships/image" Target="../media/image870.jpeg"/><Relationship Id="rId202" Type="http://schemas.openxmlformats.org/officeDocument/2006/relationships/image" Target="../media/image205.jpeg"/><Relationship Id="rId244" Type="http://schemas.openxmlformats.org/officeDocument/2006/relationships/image" Target="../media/image1111.jpeg"/><Relationship Id="rId647" Type="http://schemas.openxmlformats.org/officeDocument/2006/relationships/image" Target="../media/image1404.jpeg"/><Relationship Id="rId689" Type="http://schemas.openxmlformats.org/officeDocument/2006/relationships/image" Target="../media/image1443.jpeg"/><Relationship Id="rId854" Type="http://schemas.openxmlformats.org/officeDocument/2006/relationships/image" Target="../media/image1595.jpeg"/><Relationship Id="rId39" Type="http://schemas.openxmlformats.org/officeDocument/2006/relationships/image" Target="../media/image1001.jpeg"/><Relationship Id="rId286" Type="http://schemas.openxmlformats.org/officeDocument/2006/relationships/image" Target="../media/image291.jpeg"/><Relationship Id="rId451" Type="http://schemas.openxmlformats.org/officeDocument/2006/relationships/image" Target="../media/image1256.jpeg"/><Relationship Id="rId493" Type="http://schemas.openxmlformats.org/officeDocument/2006/relationships/image" Target="../media/image1286.jpeg"/><Relationship Id="rId507" Type="http://schemas.openxmlformats.org/officeDocument/2006/relationships/image" Target="../media/image1296.jpeg"/><Relationship Id="rId549" Type="http://schemas.openxmlformats.org/officeDocument/2006/relationships/image" Target="../media/image1324.jpeg"/><Relationship Id="rId714" Type="http://schemas.openxmlformats.org/officeDocument/2006/relationships/image" Target="../media/image1465.jpeg"/><Relationship Id="rId756" Type="http://schemas.openxmlformats.org/officeDocument/2006/relationships/image" Target="../media/image1506.jpeg"/><Relationship Id="rId50" Type="http://schemas.openxmlformats.org/officeDocument/2006/relationships/image" Target="../media/image1009.jpeg"/><Relationship Id="rId104" Type="http://schemas.openxmlformats.org/officeDocument/2006/relationships/image" Target="../media/image1055.jpeg"/><Relationship Id="rId146" Type="http://schemas.openxmlformats.org/officeDocument/2006/relationships/image" Target="../media/image1073.jpeg"/><Relationship Id="rId188" Type="http://schemas.openxmlformats.org/officeDocument/2006/relationships/image" Target="../media/image1104.jpeg"/><Relationship Id="rId311" Type="http://schemas.openxmlformats.org/officeDocument/2006/relationships/image" Target="../media/image316.jpeg"/><Relationship Id="rId353" Type="http://schemas.openxmlformats.org/officeDocument/2006/relationships/image" Target="../media/image1194.jpeg"/><Relationship Id="rId395" Type="http://schemas.openxmlformats.org/officeDocument/2006/relationships/image" Target="../media/image402.jpeg"/><Relationship Id="rId409" Type="http://schemas.openxmlformats.org/officeDocument/2006/relationships/image" Target="../media/image1228.jpeg"/><Relationship Id="rId560" Type="http://schemas.openxmlformats.org/officeDocument/2006/relationships/image" Target="../media/image1333.jpeg"/><Relationship Id="rId798" Type="http://schemas.openxmlformats.org/officeDocument/2006/relationships/image" Target="../media/image1542.jpeg"/><Relationship Id="rId92" Type="http://schemas.openxmlformats.org/officeDocument/2006/relationships/image" Target="../media/image1046.jpeg"/><Relationship Id="rId213" Type="http://schemas.openxmlformats.org/officeDocument/2006/relationships/image" Target="../media/image216.png"/><Relationship Id="rId420" Type="http://schemas.openxmlformats.org/officeDocument/2006/relationships/image" Target="../media/image1237.jpeg"/><Relationship Id="rId616" Type="http://schemas.openxmlformats.org/officeDocument/2006/relationships/image" Target="../media/image1384.jpeg"/><Relationship Id="rId658" Type="http://schemas.openxmlformats.org/officeDocument/2006/relationships/image" Target="../media/image1414.jpeg"/><Relationship Id="rId823" Type="http://schemas.openxmlformats.org/officeDocument/2006/relationships/image" Target="../media/image1564.jpeg"/><Relationship Id="rId865" Type="http://schemas.openxmlformats.org/officeDocument/2006/relationships/image" Target="../media/image1606.jpeg"/><Relationship Id="rId255" Type="http://schemas.openxmlformats.org/officeDocument/2006/relationships/image" Target="../media/image1122.jpeg"/><Relationship Id="rId297" Type="http://schemas.openxmlformats.org/officeDocument/2006/relationships/image" Target="../media/image1149.jpeg"/><Relationship Id="rId462" Type="http://schemas.openxmlformats.org/officeDocument/2006/relationships/image" Target="../media/image1264.jpeg"/><Relationship Id="rId518" Type="http://schemas.openxmlformats.org/officeDocument/2006/relationships/image" Target="../media/image531.jpeg"/><Relationship Id="rId725" Type="http://schemas.openxmlformats.org/officeDocument/2006/relationships/image" Target="../media/image1475.jpeg"/><Relationship Id="rId115" Type="http://schemas.openxmlformats.org/officeDocument/2006/relationships/image" Target="../media/image1064.jpeg"/><Relationship Id="rId157" Type="http://schemas.openxmlformats.org/officeDocument/2006/relationships/image" Target="../media/image1082.png"/><Relationship Id="rId322" Type="http://schemas.openxmlformats.org/officeDocument/2006/relationships/image" Target="../media/image327.jpeg"/><Relationship Id="rId364" Type="http://schemas.openxmlformats.org/officeDocument/2006/relationships/image" Target="../media/image1202.jpeg"/><Relationship Id="rId767" Type="http://schemas.openxmlformats.org/officeDocument/2006/relationships/image" Target="../media/image1516.jpeg"/><Relationship Id="rId61" Type="http://schemas.openxmlformats.org/officeDocument/2006/relationships/image" Target="../media/image1020.jpeg"/><Relationship Id="rId199" Type="http://schemas.openxmlformats.org/officeDocument/2006/relationships/image" Target="../media/image202.jpeg"/><Relationship Id="rId571" Type="http://schemas.openxmlformats.org/officeDocument/2006/relationships/image" Target="../media/image1343.jpeg"/><Relationship Id="rId627" Type="http://schemas.openxmlformats.org/officeDocument/2006/relationships/image" Target="../media/image1390.jpeg"/><Relationship Id="rId669" Type="http://schemas.openxmlformats.org/officeDocument/2006/relationships/image" Target="../media/image1424.jpeg"/><Relationship Id="rId834" Type="http://schemas.openxmlformats.org/officeDocument/2006/relationships/image" Target="../media/image1575.jpeg"/><Relationship Id="rId19" Type="http://schemas.openxmlformats.org/officeDocument/2006/relationships/image" Target="../media/image984.jpeg"/><Relationship Id="rId224" Type="http://schemas.openxmlformats.org/officeDocument/2006/relationships/image" Target="../media/image228.png"/><Relationship Id="rId266" Type="http://schemas.openxmlformats.org/officeDocument/2006/relationships/image" Target="../media/image271.jpeg"/><Relationship Id="rId431" Type="http://schemas.openxmlformats.org/officeDocument/2006/relationships/image" Target="../media/image1244.jpeg"/><Relationship Id="rId473" Type="http://schemas.openxmlformats.org/officeDocument/2006/relationships/image" Target="../media/image1271.jpeg"/><Relationship Id="rId529" Type="http://schemas.openxmlformats.org/officeDocument/2006/relationships/image" Target="../media/image1311.jpeg"/><Relationship Id="rId680" Type="http://schemas.openxmlformats.org/officeDocument/2006/relationships/image" Target="../media/image1434.jpeg"/><Relationship Id="rId736" Type="http://schemas.openxmlformats.org/officeDocument/2006/relationships/image" Target="../media/image1486.jpeg"/><Relationship Id="rId30" Type="http://schemas.openxmlformats.org/officeDocument/2006/relationships/image" Target="../media/image994.jpeg"/><Relationship Id="rId126" Type="http://schemas.openxmlformats.org/officeDocument/2006/relationships/image" Target="../media/image129.png"/><Relationship Id="rId168" Type="http://schemas.openxmlformats.org/officeDocument/2006/relationships/image" Target="../media/image171.jpeg"/><Relationship Id="rId333" Type="http://schemas.openxmlformats.org/officeDocument/2006/relationships/image" Target="../media/image1178.jpeg"/><Relationship Id="rId540" Type="http://schemas.openxmlformats.org/officeDocument/2006/relationships/image" Target="../media/image1317.jpeg"/><Relationship Id="rId778" Type="http://schemas.openxmlformats.org/officeDocument/2006/relationships/image" Target="../media/image1526.jpeg"/><Relationship Id="rId72" Type="http://schemas.openxmlformats.org/officeDocument/2006/relationships/image" Target="../media/image1031.jpeg"/><Relationship Id="rId375" Type="http://schemas.openxmlformats.org/officeDocument/2006/relationships/image" Target="../media/image1210.jpeg"/><Relationship Id="rId582" Type="http://schemas.openxmlformats.org/officeDocument/2006/relationships/image" Target="../media/image1354.jpeg"/><Relationship Id="rId638" Type="http://schemas.openxmlformats.org/officeDocument/2006/relationships/image" Target="../media/image1398.jpeg"/><Relationship Id="rId803" Type="http://schemas.openxmlformats.org/officeDocument/2006/relationships/image" Target="../media/image856.jpeg"/><Relationship Id="rId845" Type="http://schemas.openxmlformats.org/officeDocument/2006/relationships/image" Target="../media/image1586.jpeg"/><Relationship Id="rId3" Type="http://schemas.openxmlformats.org/officeDocument/2006/relationships/image" Target="../media/image971.jpeg"/><Relationship Id="rId235" Type="http://schemas.openxmlformats.org/officeDocument/2006/relationships/image" Target="../media/image240.jpeg"/><Relationship Id="rId277" Type="http://schemas.openxmlformats.org/officeDocument/2006/relationships/image" Target="../media/image1136.jpeg"/><Relationship Id="rId400" Type="http://schemas.openxmlformats.org/officeDocument/2006/relationships/image" Target="../media/image407.png"/><Relationship Id="rId442" Type="http://schemas.openxmlformats.org/officeDocument/2006/relationships/image" Target="../media/image452.jpeg"/><Relationship Id="rId484" Type="http://schemas.openxmlformats.org/officeDocument/2006/relationships/image" Target="../media/image498.jpeg"/><Relationship Id="rId705" Type="http://schemas.openxmlformats.org/officeDocument/2006/relationships/image" Target="../media/image1457.jpeg"/><Relationship Id="rId137" Type="http://schemas.openxmlformats.org/officeDocument/2006/relationships/image" Target="../media/image1069.jpeg"/><Relationship Id="rId302" Type="http://schemas.openxmlformats.org/officeDocument/2006/relationships/image" Target="../media/image1153.jpeg"/><Relationship Id="rId344" Type="http://schemas.openxmlformats.org/officeDocument/2006/relationships/image" Target="../media/image1189.jpeg"/><Relationship Id="rId691" Type="http://schemas.openxmlformats.org/officeDocument/2006/relationships/image" Target="../media/image1445.jpeg"/><Relationship Id="rId747" Type="http://schemas.openxmlformats.org/officeDocument/2006/relationships/image" Target="../media/image1497.jpeg"/><Relationship Id="rId789" Type="http://schemas.openxmlformats.org/officeDocument/2006/relationships/image" Target="../media/image1537.jpeg"/><Relationship Id="rId41" Type="http://schemas.openxmlformats.org/officeDocument/2006/relationships/image" Target="../media/image1002.jpeg"/><Relationship Id="rId83" Type="http://schemas.openxmlformats.org/officeDocument/2006/relationships/image" Target="../media/image1039.jpeg"/><Relationship Id="rId179" Type="http://schemas.openxmlformats.org/officeDocument/2006/relationships/image" Target="../media/image1095.jpeg"/><Relationship Id="rId386" Type="http://schemas.openxmlformats.org/officeDocument/2006/relationships/image" Target="../media/image1216.jpeg"/><Relationship Id="rId551" Type="http://schemas.openxmlformats.org/officeDocument/2006/relationships/image" Target="../media/image1326.jpeg"/><Relationship Id="rId593" Type="http://schemas.openxmlformats.org/officeDocument/2006/relationships/image" Target="../media/image614.jpeg"/><Relationship Id="rId607" Type="http://schemas.openxmlformats.org/officeDocument/2006/relationships/image" Target="../media/image1377.jpeg"/><Relationship Id="rId649" Type="http://schemas.openxmlformats.org/officeDocument/2006/relationships/image" Target="../media/image680.jpeg"/><Relationship Id="rId814" Type="http://schemas.openxmlformats.org/officeDocument/2006/relationships/image" Target="../media/image1555.jpeg"/><Relationship Id="rId856" Type="http://schemas.openxmlformats.org/officeDocument/2006/relationships/image" Target="../media/image1597.jpeg"/><Relationship Id="rId190" Type="http://schemas.openxmlformats.org/officeDocument/2006/relationships/image" Target="../media/image193.jpeg"/><Relationship Id="rId204" Type="http://schemas.openxmlformats.org/officeDocument/2006/relationships/image" Target="../media/image207.jpeg"/><Relationship Id="rId246" Type="http://schemas.openxmlformats.org/officeDocument/2006/relationships/image" Target="../media/image1113.jpeg"/><Relationship Id="rId288" Type="http://schemas.openxmlformats.org/officeDocument/2006/relationships/image" Target="../media/image293.jpeg"/><Relationship Id="rId411" Type="http://schemas.openxmlformats.org/officeDocument/2006/relationships/image" Target="../media/image1230.jpeg"/><Relationship Id="rId453" Type="http://schemas.openxmlformats.org/officeDocument/2006/relationships/image" Target="../media/image1258.jpeg"/><Relationship Id="rId509" Type="http://schemas.openxmlformats.org/officeDocument/2006/relationships/image" Target="../media/image1298.jpeg"/><Relationship Id="rId660" Type="http://schemas.openxmlformats.org/officeDocument/2006/relationships/image" Target="../media/image1416.jpeg"/><Relationship Id="rId106" Type="http://schemas.openxmlformats.org/officeDocument/2006/relationships/image" Target="../media/image109.jpeg"/><Relationship Id="rId313" Type="http://schemas.openxmlformats.org/officeDocument/2006/relationships/image" Target="../media/image1162.jpeg"/><Relationship Id="rId495" Type="http://schemas.openxmlformats.org/officeDocument/2006/relationships/image" Target="../media/image1288.jpeg"/><Relationship Id="rId716" Type="http://schemas.openxmlformats.org/officeDocument/2006/relationships/image" Target="../media/image1467.jpeg"/><Relationship Id="rId758" Type="http://schemas.openxmlformats.org/officeDocument/2006/relationships/image" Target="../media/image1508.jpeg"/><Relationship Id="rId10" Type="http://schemas.openxmlformats.org/officeDocument/2006/relationships/image" Target="../media/image976.jpeg"/><Relationship Id="rId52" Type="http://schemas.openxmlformats.org/officeDocument/2006/relationships/image" Target="../media/image1011.jpeg"/><Relationship Id="rId94" Type="http://schemas.openxmlformats.org/officeDocument/2006/relationships/image" Target="../media/image96.jpeg"/><Relationship Id="rId148" Type="http://schemas.openxmlformats.org/officeDocument/2006/relationships/image" Target="../media/image1075.jpeg"/><Relationship Id="rId355" Type="http://schemas.openxmlformats.org/officeDocument/2006/relationships/image" Target="../media/image1196.jpeg"/><Relationship Id="rId397" Type="http://schemas.openxmlformats.org/officeDocument/2006/relationships/image" Target="../media/image404.jpeg"/><Relationship Id="rId520" Type="http://schemas.openxmlformats.org/officeDocument/2006/relationships/image" Target="../media/image1304.jpeg"/><Relationship Id="rId562" Type="http://schemas.openxmlformats.org/officeDocument/2006/relationships/image" Target="../media/image1335.jpeg"/><Relationship Id="rId618" Type="http://schemas.openxmlformats.org/officeDocument/2006/relationships/image" Target="../media/image645.jpeg"/><Relationship Id="rId825" Type="http://schemas.openxmlformats.org/officeDocument/2006/relationships/image" Target="../media/image1566.jpeg"/><Relationship Id="rId215" Type="http://schemas.openxmlformats.org/officeDocument/2006/relationships/image" Target="../media/image218.jpeg"/><Relationship Id="rId257" Type="http://schemas.openxmlformats.org/officeDocument/2006/relationships/image" Target="../media/image1124.jpeg"/><Relationship Id="rId422" Type="http://schemas.openxmlformats.org/officeDocument/2006/relationships/image" Target="../media/image432.jpeg"/><Relationship Id="rId464" Type="http://schemas.openxmlformats.org/officeDocument/2006/relationships/image" Target="../media/image477.jpeg"/><Relationship Id="rId867" Type="http://schemas.openxmlformats.org/officeDocument/2006/relationships/image" Target="../media/image1608.jpeg"/><Relationship Id="rId299" Type="http://schemas.openxmlformats.org/officeDocument/2006/relationships/image" Target="../media/image304.jpeg"/><Relationship Id="rId727" Type="http://schemas.openxmlformats.org/officeDocument/2006/relationships/image" Target="../media/image1477.jpeg"/><Relationship Id="rId63" Type="http://schemas.openxmlformats.org/officeDocument/2006/relationships/image" Target="../media/image1022.jpeg"/><Relationship Id="rId159" Type="http://schemas.openxmlformats.org/officeDocument/2006/relationships/image" Target="../media/image1084.png"/><Relationship Id="rId366" Type="http://schemas.openxmlformats.org/officeDocument/2006/relationships/image" Target="../media/image371.jpeg"/><Relationship Id="rId573" Type="http://schemas.openxmlformats.org/officeDocument/2006/relationships/image" Target="../media/image1345.jpeg"/><Relationship Id="rId780" Type="http://schemas.openxmlformats.org/officeDocument/2006/relationships/image" Target="../media/image1528.jpeg"/><Relationship Id="rId226" Type="http://schemas.openxmlformats.org/officeDocument/2006/relationships/image" Target="../media/image230.jpeg"/><Relationship Id="rId433" Type="http://schemas.openxmlformats.org/officeDocument/2006/relationships/image" Target="../media/image1245.jpeg"/><Relationship Id="rId640" Type="http://schemas.openxmlformats.org/officeDocument/2006/relationships/image" Target="../media/image672.jpeg"/><Relationship Id="rId738" Type="http://schemas.openxmlformats.org/officeDocument/2006/relationships/image" Target="../media/image1488.jpeg"/><Relationship Id="rId74" Type="http://schemas.openxmlformats.org/officeDocument/2006/relationships/image" Target="../media/image76.jpeg"/><Relationship Id="rId377" Type="http://schemas.openxmlformats.org/officeDocument/2006/relationships/image" Target="../media/image382.jpeg"/><Relationship Id="rId500" Type="http://schemas.openxmlformats.org/officeDocument/2006/relationships/image" Target="../media/image514.jpeg"/><Relationship Id="rId584" Type="http://schemas.openxmlformats.org/officeDocument/2006/relationships/image" Target="../media/image1356.jpeg"/><Relationship Id="rId805" Type="http://schemas.openxmlformats.org/officeDocument/2006/relationships/image" Target="../media/image860.jpeg"/><Relationship Id="rId5" Type="http://schemas.openxmlformats.org/officeDocument/2006/relationships/image" Target="../media/image5.jpeg"/><Relationship Id="rId237" Type="http://schemas.openxmlformats.org/officeDocument/2006/relationships/image" Target="../media/image242.jpeg"/><Relationship Id="rId791" Type="http://schemas.openxmlformats.org/officeDocument/2006/relationships/image" Target="../media/image1539.jpeg"/><Relationship Id="rId444" Type="http://schemas.openxmlformats.org/officeDocument/2006/relationships/image" Target="../media/image1251.jpeg"/><Relationship Id="rId651" Type="http://schemas.openxmlformats.org/officeDocument/2006/relationships/image" Target="../media/image1407.jpeg"/><Relationship Id="rId749" Type="http://schemas.openxmlformats.org/officeDocument/2006/relationships/image" Target="../media/image1499.jpeg"/><Relationship Id="rId290" Type="http://schemas.openxmlformats.org/officeDocument/2006/relationships/image" Target="../media/image1144.jpeg"/><Relationship Id="rId304" Type="http://schemas.openxmlformats.org/officeDocument/2006/relationships/image" Target="../media/image309.jpeg"/><Relationship Id="rId388" Type="http://schemas.openxmlformats.org/officeDocument/2006/relationships/image" Target="../media/image1217.jpeg"/><Relationship Id="rId511" Type="http://schemas.openxmlformats.org/officeDocument/2006/relationships/image" Target="../media/image1300.jpeg"/><Relationship Id="rId609" Type="http://schemas.openxmlformats.org/officeDocument/2006/relationships/image" Target="../media/image1379.jpeg"/><Relationship Id="rId85" Type="http://schemas.openxmlformats.org/officeDocument/2006/relationships/image" Target="../media/image1041.jpeg"/><Relationship Id="rId150" Type="http://schemas.openxmlformats.org/officeDocument/2006/relationships/image" Target="../media/image1076.jpeg"/><Relationship Id="rId595" Type="http://schemas.openxmlformats.org/officeDocument/2006/relationships/image" Target="../media/image1366.jpeg"/><Relationship Id="rId816" Type="http://schemas.openxmlformats.org/officeDocument/2006/relationships/image" Target="../media/image1557.jpeg"/><Relationship Id="rId248" Type="http://schemas.openxmlformats.org/officeDocument/2006/relationships/image" Target="../media/image1115.jpeg"/><Relationship Id="rId455" Type="http://schemas.openxmlformats.org/officeDocument/2006/relationships/image" Target="../media/image1260.jpeg"/><Relationship Id="rId662" Type="http://schemas.openxmlformats.org/officeDocument/2006/relationships/image" Target="../media/image1418.jpeg"/><Relationship Id="rId12" Type="http://schemas.openxmlformats.org/officeDocument/2006/relationships/image" Target="../media/image978.jpeg"/><Relationship Id="rId108" Type="http://schemas.openxmlformats.org/officeDocument/2006/relationships/image" Target="../media/image1057.jpeg"/><Relationship Id="rId315" Type="http://schemas.openxmlformats.org/officeDocument/2006/relationships/image" Target="../media/image1164.jpeg"/><Relationship Id="rId522" Type="http://schemas.openxmlformats.org/officeDocument/2006/relationships/image" Target="../media/image1306.jpeg"/><Relationship Id="rId96" Type="http://schemas.openxmlformats.org/officeDocument/2006/relationships/image" Target="../media/image98.jpeg"/><Relationship Id="rId161" Type="http://schemas.openxmlformats.org/officeDocument/2006/relationships/image" Target="../media/image1086.jpeg"/><Relationship Id="rId399" Type="http://schemas.openxmlformats.org/officeDocument/2006/relationships/image" Target="../media/image1221.png"/><Relationship Id="rId827" Type="http://schemas.openxmlformats.org/officeDocument/2006/relationships/image" Target="../media/image1568.jpeg"/><Relationship Id="rId259" Type="http://schemas.openxmlformats.org/officeDocument/2006/relationships/image" Target="../media/image264.jpeg"/><Relationship Id="rId466" Type="http://schemas.openxmlformats.org/officeDocument/2006/relationships/image" Target="../media/image1265.jpeg"/><Relationship Id="rId673" Type="http://schemas.openxmlformats.org/officeDocument/2006/relationships/image" Target="../media/image1427.jpeg"/><Relationship Id="rId23" Type="http://schemas.openxmlformats.org/officeDocument/2006/relationships/image" Target="../media/image14.jpeg"/><Relationship Id="rId119" Type="http://schemas.openxmlformats.org/officeDocument/2006/relationships/image" Target="../media/image1067.jpeg"/><Relationship Id="rId326" Type="http://schemas.openxmlformats.org/officeDocument/2006/relationships/image" Target="../media/image1173.jpeg"/><Relationship Id="rId533" Type="http://schemas.openxmlformats.org/officeDocument/2006/relationships/image" Target="../media/image1314.jpeg"/><Relationship Id="rId740" Type="http://schemas.openxmlformats.org/officeDocument/2006/relationships/image" Target="../media/image1490.jpeg"/><Relationship Id="rId838" Type="http://schemas.openxmlformats.org/officeDocument/2006/relationships/image" Target="../media/image1579.jpeg"/><Relationship Id="rId172" Type="http://schemas.openxmlformats.org/officeDocument/2006/relationships/image" Target="../media/image1090.jpeg"/><Relationship Id="rId477" Type="http://schemas.openxmlformats.org/officeDocument/2006/relationships/image" Target="../media/image1274.jpeg"/><Relationship Id="rId600" Type="http://schemas.openxmlformats.org/officeDocument/2006/relationships/image" Target="../media/image1371.jpeg"/><Relationship Id="rId684" Type="http://schemas.openxmlformats.org/officeDocument/2006/relationships/image" Target="../media/image1438.jpeg"/><Relationship Id="rId337" Type="http://schemas.openxmlformats.org/officeDocument/2006/relationships/image" Target="../media/image1182.jpeg"/><Relationship Id="rId34" Type="http://schemas.openxmlformats.org/officeDocument/2006/relationships/image" Target="../media/image35.jpeg"/><Relationship Id="rId544" Type="http://schemas.openxmlformats.org/officeDocument/2006/relationships/image" Target="../media/image1320.jpeg"/><Relationship Id="rId751" Type="http://schemas.openxmlformats.org/officeDocument/2006/relationships/image" Target="../media/image1501.jpeg"/><Relationship Id="rId849" Type="http://schemas.openxmlformats.org/officeDocument/2006/relationships/image" Target="../media/image1590.jpeg"/><Relationship Id="rId183" Type="http://schemas.openxmlformats.org/officeDocument/2006/relationships/image" Target="../media/image1099.jpeg"/><Relationship Id="rId390" Type="http://schemas.openxmlformats.org/officeDocument/2006/relationships/image" Target="../media/image1218.jpeg"/><Relationship Id="rId404" Type="http://schemas.openxmlformats.org/officeDocument/2006/relationships/image" Target="../media/image1225.jpeg"/><Relationship Id="rId611" Type="http://schemas.openxmlformats.org/officeDocument/2006/relationships/image" Target="../media/image1381.jpeg"/><Relationship Id="rId250" Type="http://schemas.openxmlformats.org/officeDocument/2006/relationships/image" Target="../media/image1117.jpeg"/><Relationship Id="rId488" Type="http://schemas.openxmlformats.org/officeDocument/2006/relationships/image" Target="../media/image502.jpeg"/><Relationship Id="rId695" Type="http://schemas.openxmlformats.org/officeDocument/2006/relationships/image" Target="../media/image1448.jpeg"/><Relationship Id="rId709" Type="http://schemas.openxmlformats.org/officeDocument/2006/relationships/image" Target="../media/image629.jpeg"/><Relationship Id="rId45" Type="http://schemas.openxmlformats.org/officeDocument/2006/relationships/image" Target="../media/image1005.jpeg"/><Relationship Id="rId110" Type="http://schemas.openxmlformats.org/officeDocument/2006/relationships/image" Target="../media/image1059.jpeg"/><Relationship Id="rId348" Type="http://schemas.openxmlformats.org/officeDocument/2006/relationships/image" Target="../media/image353.jpeg"/><Relationship Id="rId555" Type="http://schemas.openxmlformats.org/officeDocument/2006/relationships/image" Target="../media/image572.jpeg"/><Relationship Id="rId762" Type="http://schemas.openxmlformats.org/officeDocument/2006/relationships/image" Target="../media/image1512.jpeg"/><Relationship Id="rId194" Type="http://schemas.openxmlformats.org/officeDocument/2006/relationships/image" Target="../media/image197.jpeg"/><Relationship Id="rId208" Type="http://schemas.openxmlformats.org/officeDocument/2006/relationships/image" Target="../media/image211.png"/><Relationship Id="rId415" Type="http://schemas.openxmlformats.org/officeDocument/2006/relationships/image" Target="../media/image424.jpeg"/><Relationship Id="rId622" Type="http://schemas.openxmlformats.org/officeDocument/2006/relationships/image" Target="../media/image652.jpeg"/><Relationship Id="rId261" Type="http://schemas.openxmlformats.org/officeDocument/2006/relationships/image" Target="../media/image266.jpeg"/><Relationship Id="rId499" Type="http://schemas.openxmlformats.org/officeDocument/2006/relationships/image" Target="../media/image1292.jpeg"/><Relationship Id="rId56" Type="http://schemas.openxmlformats.org/officeDocument/2006/relationships/image" Target="../media/image1015.jpeg"/><Relationship Id="rId359" Type="http://schemas.openxmlformats.org/officeDocument/2006/relationships/image" Target="../media/image1200.jpeg"/><Relationship Id="rId566" Type="http://schemas.openxmlformats.org/officeDocument/2006/relationships/image" Target="../media/image1339.jpeg"/><Relationship Id="rId773" Type="http://schemas.openxmlformats.org/officeDocument/2006/relationships/image" Target="../media/image1522.jpeg"/><Relationship Id="rId121" Type="http://schemas.openxmlformats.org/officeDocument/2006/relationships/image" Target="../media/image1068.jpeg"/><Relationship Id="rId219" Type="http://schemas.openxmlformats.org/officeDocument/2006/relationships/image" Target="../media/image222.jpeg"/><Relationship Id="rId426" Type="http://schemas.openxmlformats.org/officeDocument/2006/relationships/image" Target="../media/image1242.jpeg"/><Relationship Id="rId633" Type="http://schemas.openxmlformats.org/officeDocument/2006/relationships/image" Target="../media/image1394.jpeg"/><Relationship Id="rId840" Type="http://schemas.openxmlformats.org/officeDocument/2006/relationships/image" Target="../media/image1581.jpeg"/><Relationship Id="rId67" Type="http://schemas.openxmlformats.org/officeDocument/2006/relationships/image" Target="../media/image1026.jpeg"/><Relationship Id="rId272" Type="http://schemas.openxmlformats.org/officeDocument/2006/relationships/image" Target="../media/image1131.jpeg"/><Relationship Id="rId577" Type="http://schemas.openxmlformats.org/officeDocument/2006/relationships/image" Target="../media/image1349.jpeg"/><Relationship Id="rId700" Type="http://schemas.openxmlformats.org/officeDocument/2006/relationships/image" Target="../media/image1453.jpeg"/><Relationship Id="rId132" Type="http://schemas.openxmlformats.org/officeDocument/2006/relationships/image" Target="../media/image135.jpeg"/><Relationship Id="rId784" Type="http://schemas.openxmlformats.org/officeDocument/2006/relationships/image" Target="../media/image1532.jpeg"/><Relationship Id="rId437" Type="http://schemas.openxmlformats.org/officeDocument/2006/relationships/image" Target="../media/image447.jpeg"/><Relationship Id="rId644" Type="http://schemas.openxmlformats.org/officeDocument/2006/relationships/image" Target="../media/image1401.jpeg"/><Relationship Id="rId851" Type="http://schemas.openxmlformats.org/officeDocument/2006/relationships/image" Target="../media/image1592.jpeg"/><Relationship Id="rId283" Type="http://schemas.openxmlformats.org/officeDocument/2006/relationships/image" Target="../media/image288.jpeg"/><Relationship Id="rId490" Type="http://schemas.openxmlformats.org/officeDocument/2006/relationships/image" Target="../media/image1283.jpeg"/><Relationship Id="rId504" Type="http://schemas.openxmlformats.org/officeDocument/2006/relationships/image" Target="../media/image1295.jpeg"/><Relationship Id="rId711" Type="http://schemas.openxmlformats.org/officeDocument/2006/relationships/image" Target="../media/image1462.jpeg"/><Relationship Id="rId78" Type="http://schemas.openxmlformats.org/officeDocument/2006/relationships/image" Target="../media/image1036.jpeg"/><Relationship Id="rId143" Type="http://schemas.openxmlformats.org/officeDocument/2006/relationships/image" Target="../media/image146.jpeg"/><Relationship Id="rId350" Type="http://schemas.openxmlformats.org/officeDocument/2006/relationships/image" Target="../media/image1191.jpeg"/><Relationship Id="rId588" Type="http://schemas.openxmlformats.org/officeDocument/2006/relationships/image" Target="../media/image1360.jpeg"/><Relationship Id="rId795" Type="http://schemas.openxmlformats.org/officeDocument/2006/relationships/image" Target="../media/image846.jpeg"/><Relationship Id="rId809" Type="http://schemas.openxmlformats.org/officeDocument/2006/relationships/image" Target="../media/image1551.jpeg"/><Relationship Id="rId9" Type="http://schemas.openxmlformats.org/officeDocument/2006/relationships/image" Target="../media/image975.jpeg"/><Relationship Id="rId210" Type="http://schemas.openxmlformats.org/officeDocument/2006/relationships/image" Target="../media/image213.png"/><Relationship Id="rId448" Type="http://schemas.openxmlformats.org/officeDocument/2006/relationships/image" Target="../media/image1253.jpeg"/><Relationship Id="rId655" Type="http://schemas.openxmlformats.org/officeDocument/2006/relationships/image" Target="../media/image1411.jpeg"/><Relationship Id="rId862" Type="http://schemas.openxmlformats.org/officeDocument/2006/relationships/image" Target="../media/image1603.jpeg"/><Relationship Id="rId294" Type="http://schemas.openxmlformats.org/officeDocument/2006/relationships/image" Target="../media/image1147.jpeg"/><Relationship Id="rId308" Type="http://schemas.openxmlformats.org/officeDocument/2006/relationships/image" Target="../media/image1158.jpeg"/><Relationship Id="rId515" Type="http://schemas.openxmlformats.org/officeDocument/2006/relationships/image" Target="../media/image528.jpeg"/><Relationship Id="rId722" Type="http://schemas.openxmlformats.org/officeDocument/2006/relationships/image" Target="../media/image1472.jpeg"/><Relationship Id="rId89" Type="http://schemas.openxmlformats.org/officeDocument/2006/relationships/image" Target="../media/image1043.jpeg"/><Relationship Id="rId154" Type="http://schemas.openxmlformats.org/officeDocument/2006/relationships/image" Target="../media/image157.jpeg"/><Relationship Id="rId361" Type="http://schemas.openxmlformats.org/officeDocument/2006/relationships/image" Target="../media/image366.jpeg"/><Relationship Id="rId599" Type="http://schemas.openxmlformats.org/officeDocument/2006/relationships/image" Target="../media/image1370.jpeg"/><Relationship Id="rId459" Type="http://schemas.openxmlformats.org/officeDocument/2006/relationships/image" Target="../media/image1262.jpeg"/><Relationship Id="rId666" Type="http://schemas.openxmlformats.org/officeDocument/2006/relationships/image" Target="../media/image1421.jpeg"/><Relationship Id="rId16" Type="http://schemas.openxmlformats.org/officeDocument/2006/relationships/image" Target="../media/image982.jpeg"/><Relationship Id="rId221" Type="http://schemas.openxmlformats.org/officeDocument/2006/relationships/image" Target="../media/image225.jpeg"/><Relationship Id="rId319" Type="http://schemas.openxmlformats.org/officeDocument/2006/relationships/image" Target="../media/image1167.jpeg"/><Relationship Id="rId526" Type="http://schemas.openxmlformats.org/officeDocument/2006/relationships/image" Target="../media/image541.jpeg"/><Relationship Id="rId733" Type="http://schemas.openxmlformats.org/officeDocument/2006/relationships/image" Target="../media/image1483.jpeg"/><Relationship Id="rId165" Type="http://schemas.openxmlformats.org/officeDocument/2006/relationships/image" Target="../media/image168.jpeg"/><Relationship Id="rId372" Type="http://schemas.openxmlformats.org/officeDocument/2006/relationships/image" Target="../media/image377.jpeg"/><Relationship Id="rId677" Type="http://schemas.openxmlformats.org/officeDocument/2006/relationships/image" Target="../media/image1431.jpeg"/><Relationship Id="rId800" Type="http://schemas.openxmlformats.org/officeDocument/2006/relationships/image" Target="../media/image1544.jpeg"/><Relationship Id="rId232" Type="http://schemas.openxmlformats.org/officeDocument/2006/relationships/image" Target="../media/image237.png"/><Relationship Id="rId27" Type="http://schemas.openxmlformats.org/officeDocument/2006/relationships/image" Target="../media/image991.jpeg"/><Relationship Id="rId537" Type="http://schemas.openxmlformats.org/officeDocument/2006/relationships/image" Target="../media/image1315.jpeg"/><Relationship Id="rId744" Type="http://schemas.openxmlformats.org/officeDocument/2006/relationships/image" Target="../media/image1494.jpeg"/><Relationship Id="rId80" Type="http://schemas.openxmlformats.org/officeDocument/2006/relationships/image" Target="../media/image1037.jpeg"/><Relationship Id="rId176" Type="http://schemas.openxmlformats.org/officeDocument/2006/relationships/image" Target="../media/image1093.png"/><Relationship Id="rId383" Type="http://schemas.openxmlformats.org/officeDocument/2006/relationships/image" Target="../media/image388.jpeg"/><Relationship Id="rId590" Type="http://schemas.openxmlformats.org/officeDocument/2006/relationships/image" Target="../media/image1362.jpeg"/><Relationship Id="rId604" Type="http://schemas.openxmlformats.org/officeDocument/2006/relationships/image" Target="../media/image1374.jpeg"/><Relationship Id="rId811" Type="http://schemas.openxmlformats.org/officeDocument/2006/relationships/image" Target="../media/image1553.jpeg"/><Relationship Id="rId243" Type="http://schemas.openxmlformats.org/officeDocument/2006/relationships/image" Target="../media/image1110.png"/><Relationship Id="rId450" Type="http://schemas.openxmlformats.org/officeDocument/2006/relationships/image" Target="../media/image1255.jpeg"/><Relationship Id="rId688" Type="http://schemas.openxmlformats.org/officeDocument/2006/relationships/image" Target="../media/image1442.jpeg"/><Relationship Id="rId38" Type="http://schemas.openxmlformats.org/officeDocument/2006/relationships/image" Target="../media/image1000.jpeg"/><Relationship Id="rId103" Type="http://schemas.openxmlformats.org/officeDocument/2006/relationships/image" Target="../media/image1054.jpeg"/><Relationship Id="rId310" Type="http://schemas.openxmlformats.org/officeDocument/2006/relationships/image" Target="../media/image1160.jpeg"/><Relationship Id="rId548" Type="http://schemas.openxmlformats.org/officeDocument/2006/relationships/image" Target="../media/image1323.jpeg"/><Relationship Id="rId755" Type="http://schemas.openxmlformats.org/officeDocument/2006/relationships/image" Target="../media/image1505.jpeg"/><Relationship Id="rId91" Type="http://schemas.openxmlformats.org/officeDocument/2006/relationships/image" Target="../media/image1045.jpeg"/><Relationship Id="rId187" Type="http://schemas.openxmlformats.org/officeDocument/2006/relationships/image" Target="../media/image1103.jpeg"/><Relationship Id="rId394" Type="http://schemas.openxmlformats.org/officeDocument/2006/relationships/image" Target="../media/image401.jpeg"/><Relationship Id="rId408" Type="http://schemas.openxmlformats.org/officeDocument/2006/relationships/image" Target="../media/image415.jpeg"/><Relationship Id="rId615" Type="http://schemas.openxmlformats.org/officeDocument/2006/relationships/image" Target="../media/image642.jpeg"/><Relationship Id="rId822" Type="http://schemas.openxmlformats.org/officeDocument/2006/relationships/image" Target="../media/image1563.jpeg"/><Relationship Id="rId254" Type="http://schemas.openxmlformats.org/officeDocument/2006/relationships/image" Target="../media/image1121.jpeg"/><Relationship Id="rId699" Type="http://schemas.openxmlformats.org/officeDocument/2006/relationships/image" Target="../media/image1452.jpeg"/><Relationship Id="rId49" Type="http://schemas.openxmlformats.org/officeDocument/2006/relationships/image" Target="../media/image1008.jpeg"/><Relationship Id="rId114" Type="http://schemas.openxmlformats.org/officeDocument/2006/relationships/image" Target="../media/image1063.jpeg"/><Relationship Id="rId461" Type="http://schemas.openxmlformats.org/officeDocument/2006/relationships/image" Target="../media/image1263.jpeg"/><Relationship Id="rId559" Type="http://schemas.openxmlformats.org/officeDocument/2006/relationships/image" Target="../media/image1332.jpeg"/><Relationship Id="rId766" Type="http://schemas.openxmlformats.org/officeDocument/2006/relationships/image" Target="../media/image1515.jpeg"/><Relationship Id="rId198" Type="http://schemas.openxmlformats.org/officeDocument/2006/relationships/image" Target="../media/image201.jpeg"/><Relationship Id="rId321" Type="http://schemas.openxmlformats.org/officeDocument/2006/relationships/image" Target="../media/image1169.jpeg"/><Relationship Id="rId419" Type="http://schemas.openxmlformats.org/officeDocument/2006/relationships/image" Target="../media/image1236.jpeg"/><Relationship Id="rId626" Type="http://schemas.openxmlformats.org/officeDocument/2006/relationships/image" Target="../media/image1389.jpeg"/><Relationship Id="rId833" Type="http://schemas.openxmlformats.org/officeDocument/2006/relationships/image" Target="../media/image1574.jpeg"/><Relationship Id="rId265" Type="http://schemas.openxmlformats.org/officeDocument/2006/relationships/image" Target="../media/image1126.jpeg"/><Relationship Id="rId472" Type="http://schemas.openxmlformats.org/officeDocument/2006/relationships/image" Target="../media/image1270.jpeg"/><Relationship Id="rId125" Type="http://schemas.openxmlformats.org/officeDocument/2006/relationships/image" Target="../media/image128.png"/><Relationship Id="rId332" Type="http://schemas.openxmlformats.org/officeDocument/2006/relationships/image" Target="../media/image1177.jpeg"/><Relationship Id="rId777" Type="http://schemas.openxmlformats.org/officeDocument/2006/relationships/image" Target="../media/image1525.jpeg"/><Relationship Id="rId637" Type="http://schemas.openxmlformats.org/officeDocument/2006/relationships/image" Target="../media/image1397.jpeg"/><Relationship Id="rId844" Type="http://schemas.openxmlformats.org/officeDocument/2006/relationships/image" Target="../media/image1585.jpeg"/><Relationship Id="rId276" Type="http://schemas.openxmlformats.org/officeDocument/2006/relationships/image" Target="../media/image1135.png"/><Relationship Id="rId483" Type="http://schemas.openxmlformats.org/officeDocument/2006/relationships/image" Target="../media/image1279.jpeg"/><Relationship Id="rId690" Type="http://schemas.openxmlformats.org/officeDocument/2006/relationships/image" Target="../media/image1444.jpeg"/><Relationship Id="rId704" Type="http://schemas.openxmlformats.org/officeDocument/2006/relationships/image" Target="../media/image1456.jpeg"/><Relationship Id="rId40" Type="http://schemas.openxmlformats.org/officeDocument/2006/relationships/image" Target="../media/image42.jpeg"/><Relationship Id="rId136" Type="http://schemas.openxmlformats.org/officeDocument/2006/relationships/image" Target="../media/image139.jpeg"/><Relationship Id="rId343" Type="http://schemas.openxmlformats.org/officeDocument/2006/relationships/image" Target="../media/image1188.jpeg"/><Relationship Id="rId550" Type="http://schemas.openxmlformats.org/officeDocument/2006/relationships/image" Target="../media/image1325.jpeg"/><Relationship Id="rId788" Type="http://schemas.openxmlformats.org/officeDocument/2006/relationships/image" Target="../media/image1536.jpeg"/><Relationship Id="rId203" Type="http://schemas.openxmlformats.org/officeDocument/2006/relationships/image" Target="../media/image206.jpeg"/><Relationship Id="rId648" Type="http://schemas.openxmlformats.org/officeDocument/2006/relationships/image" Target="../media/image1405.jpeg"/><Relationship Id="rId855" Type="http://schemas.openxmlformats.org/officeDocument/2006/relationships/image" Target="../media/image1596.jpeg"/><Relationship Id="rId287" Type="http://schemas.openxmlformats.org/officeDocument/2006/relationships/image" Target="../media/image1142.jpeg"/><Relationship Id="rId410" Type="http://schemas.openxmlformats.org/officeDocument/2006/relationships/image" Target="../media/image1229.jpeg"/><Relationship Id="rId494" Type="http://schemas.openxmlformats.org/officeDocument/2006/relationships/image" Target="../media/image1287.jpeg"/><Relationship Id="rId508" Type="http://schemas.openxmlformats.org/officeDocument/2006/relationships/image" Target="../media/image1297.jpeg"/><Relationship Id="rId715" Type="http://schemas.openxmlformats.org/officeDocument/2006/relationships/image" Target="../media/image1466.jpeg"/><Relationship Id="rId147" Type="http://schemas.openxmlformats.org/officeDocument/2006/relationships/image" Target="../media/image1074.jpeg"/><Relationship Id="rId354" Type="http://schemas.openxmlformats.org/officeDocument/2006/relationships/image" Target="../media/image1195.jpeg"/><Relationship Id="rId799" Type="http://schemas.openxmlformats.org/officeDocument/2006/relationships/image" Target="../media/image1543.jpeg"/><Relationship Id="rId51" Type="http://schemas.openxmlformats.org/officeDocument/2006/relationships/image" Target="../media/image1010.jpeg"/><Relationship Id="rId561" Type="http://schemas.openxmlformats.org/officeDocument/2006/relationships/image" Target="../media/image1334.jpeg"/><Relationship Id="rId659" Type="http://schemas.openxmlformats.org/officeDocument/2006/relationships/image" Target="../media/image1415.jpeg"/><Relationship Id="rId866" Type="http://schemas.openxmlformats.org/officeDocument/2006/relationships/image" Target="../media/image1607.jpeg"/><Relationship Id="rId214" Type="http://schemas.openxmlformats.org/officeDocument/2006/relationships/image" Target="../media/image217.jpeg"/><Relationship Id="rId298" Type="http://schemas.openxmlformats.org/officeDocument/2006/relationships/image" Target="../media/image1150.jpeg"/><Relationship Id="rId421" Type="http://schemas.openxmlformats.org/officeDocument/2006/relationships/image" Target="../media/image1238.jpeg"/><Relationship Id="rId519" Type="http://schemas.openxmlformats.org/officeDocument/2006/relationships/image" Target="../media/image532.jpeg"/><Relationship Id="rId158" Type="http://schemas.openxmlformats.org/officeDocument/2006/relationships/image" Target="../media/image1083.png"/><Relationship Id="rId726" Type="http://schemas.openxmlformats.org/officeDocument/2006/relationships/image" Target="../media/image1476.jpeg"/><Relationship Id="rId62" Type="http://schemas.openxmlformats.org/officeDocument/2006/relationships/image" Target="../media/image1021.jpeg"/><Relationship Id="rId365" Type="http://schemas.openxmlformats.org/officeDocument/2006/relationships/image" Target="../media/image1203.jpeg"/><Relationship Id="rId572" Type="http://schemas.openxmlformats.org/officeDocument/2006/relationships/image" Target="../media/image1344.jpeg"/><Relationship Id="rId225" Type="http://schemas.openxmlformats.org/officeDocument/2006/relationships/image" Target="../media/image229.jpeg"/><Relationship Id="rId432" Type="http://schemas.openxmlformats.org/officeDocument/2006/relationships/image" Target="../media/image442.jpeg"/><Relationship Id="rId737" Type="http://schemas.openxmlformats.org/officeDocument/2006/relationships/image" Target="../media/image1487.jpeg"/><Relationship Id="rId73" Type="http://schemas.openxmlformats.org/officeDocument/2006/relationships/image" Target="../media/image1032.jpeg"/><Relationship Id="rId169" Type="http://schemas.openxmlformats.org/officeDocument/2006/relationships/image" Target="../media/image1087.jpeg"/><Relationship Id="rId376" Type="http://schemas.openxmlformats.org/officeDocument/2006/relationships/image" Target="../media/image1211.jpeg"/><Relationship Id="rId583" Type="http://schemas.openxmlformats.org/officeDocument/2006/relationships/image" Target="../media/image1355.jpeg"/><Relationship Id="rId790" Type="http://schemas.openxmlformats.org/officeDocument/2006/relationships/image" Target="../media/image1538.jpeg"/><Relationship Id="rId804" Type="http://schemas.openxmlformats.org/officeDocument/2006/relationships/image" Target="../media/image1547.jpeg"/><Relationship Id="rId4" Type="http://schemas.openxmlformats.org/officeDocument/2006/relationships/image" Target="../media/image972.jpeg"/><Relationship Id="rId236" Type="http://schemas.openxmlformats.org/officeDocument/2006/relationships/image" Target="../media/image241.jpeg"/><Relationship Id="rId443" Type="http://schemas.openxmlformats.org/officeDocument/2006/relationships/image" Target="../media/image1250.jpeg"/><Relationship Id="rId650" Type="http://schemas.openxmlformats.org/officeDocument/2006/relationships/image" Target="../media/image1406.jpeg"/><Relationship Id="rId303" Type="http://schemas.openxmlformats.org/officeDocument/2006/relationships/image" Target="../media/image1154.jpeg"/><Relationship Id="rId748" Type="http://schemas.openxmlformats.org/officeDocument/2006/relationships/image" Target="../media/image1498.jpeg"/><Relationship Id="rId84" Type="http://schemas.openxmlformats.org/officeDocument/2006/relationships/image" Target="../media/image1040.jpeg"/><Relationship Id="rId387" Type="http://schemas.openxmlformats.org/officeDocument/2006/relationships/image" Target="../media/image393.jpeg"/><Relationship Id="rId510" Type="http://schemas.openxmlformats.org/officeDocument/2006/relationships/image" Target="../media/image1299.jpeg"/><Relationship Id="rId594" Type="http://schemas.openxmlformats.org/officeDocument/2006/relationships/image" Target="../media/image1365.jpeg"/><Relationship Id="rId608" Type="http://schemas.openxmlformats.org/officeDocument/2006/relationships/image" Target="../media/image1378.jpeg"/><Relationship Id="rId815" Type="http://schemas.openxmlformats.org/officeDocument/2006/relationships/image" Target="../media/image1556.jpeg"/><Relationship Id="rId247" Type="http://schemas.openxmlformats.org/officeDocument/2006/relationships/image" Target="../media/image1114.jpeg"/><Relationship Id="rId107" Type="http://schemas.openxmlformats.org/officeDocument/2006/relationships/image" Target="../media/image1056.jpeg"/><Relationship Id="rId454" Type="http://schemas.openxmlformats.org/officeDocument/2006/relationships/image" Target="../media/image1259.jpeg"/><Relationship Id="rId661" Type="http://schemas.openxmlformats.org/officeDocument/2006/relationships/image" Target="../media/image1417.png"/><Relationship Id="rId759" Type="http://schemas.openxmlformats.org/officeDocument/2006/relationships/image" Target="../media/image1509.jpeg"/><Relationship Id="rId11" Type="http://schemas.openxmlformats.org/officeDocument/2006/relationships/image" Target="../media/image977.jpeg"/><Relationship Id="rId314" Type="http://schemas.openxmlformats.org/officeDocument/2006/relationships/image" Target="../media/image1163.jpeg"/><Relationship Id="rId398" Type="http://schemas.openxmlformats.org/officeDocument/2006/relationships/image" Target="../media/image405.png"/><Relationship Id="rId521" Type="http://schemas.openxmlformats.org/officeDocument/2006/relationships/image" Target="../media/image1305.jpeg"/><Relationship Id="rId619" Type="http://schemas.openxmlformats.org/officeDocument/2006/relationships/image" Target="../media/image1385.jpeg"/><Relationship Id="rId95" Type="http://schemas.openxmlformats.org/officeDocument/2006/relationships/image" Target="../media/image1048.jpeg"/><Relationship Id="rId160" Type="http://schemas.openxmlformats.org/officeDocument/2006/relationships/image" Target="../media/image1085.jpeg"/><Relationship Id="rId826" Type="http://schemas.openxmlformats.org/officeDocument/2006/relationships/image" Target="../media/image1567.jpeg"/><Relationship Id="rId258" Type="http://schemas.openxmlformats.org/officeDocument/2006/relationships/image" Target="../media/image1125.jpeg"/><Relationship Id="rId465" Type="http://schemas.openxmlformats.org/officeDocument/2006/relationships/image" Target="../media/image478.jpeg"/><Relationship Id="rId672" Type="http://schemas.openxmlformats.org/officeDocument/2006/relationships/image" Target="../media/image703.jpeg"/><Relationship Id="rId22" Type="http://schemas.openxmlformats.org/officeDocument/2006/relationships/image" Target="../media/image987.jpeg"/><Relationship Id="rId118" Type="http://schemas.openxmlformats.org/officeDocument/2006/relationships/image" Target="../media/image121.jpeg"/><Relationship Id="rId325" Type="http://schemas.openxmlformats.org/officeDocument/2006/relationships/image" Target="../media/image1172.jpeg"/><Relationship Id="rId532" Type="http://schemas.openxmlformats.org/officeDocument/2006/relationships/image" Target="../media/image1313.jpeg"/><Relationship Id="rId171" Type="http://schemas.openxmlformats.org/officeDocument/2006/relationships/image" Target="../media/image1089.png"/><Relationship Id="rId837" Type="http://schemas.openxmlformats.org/officeDocument/2006/relationships/image" Target="../media/image1578.jpeg"/><Relationship Id="rId269" Type="http://schemas.openxmlformats.org/officeDocument/2006/relationships/image" Target="../media/image1128.png"/><Relationship Id="rId476" Type="http://schemas.openxmlformats.org/officeDocument/2006/relationships/image" Target="../media/image490.jpeg"/><Relationship Id="rId683" Type="http://schemas.openxmlformats.org/officeDocument/2006/relationships/image" Target="../media/image1437.jpeg"/><Relationship Id="rId33" Type="http://schemas.openxmlformats.org/officeDocument/2006/relationships/image" Target="../media/image997.jpeg"/><Relationship Id="rId129" Type="http://schemas.openxmlformats.org/officeDocument/2006/relationships/image" Target="../media/image132.jpeg"/><Relationship Id="rId336" Type="http://schemas.openxmlformats.org/officeDocument/2006/relationships/image" Target="../media/image1181.jpeg"/><Relationship Id="rId543" Type="http://schemas.openxmlformats.org/officeDocument/2006/relationships/image" Target="../media/image560.jpeg"/><Relationship Id="rId182" Type="http://schemas.openxmlformats.org/officeDocument/2006/relationships/image" Target="../media/image1098.jpeg"/><Relationship Id="rId403" Type="http://schemas.openxmlformats.org/officeDocument/2006/relationships/image" Target="../media/image1224.jpeg"/><Relationship Id="rId750" Type="http://schemas.openxmlformats.org/officeDocument/2006/relationships/image" Target="../media/image1500.jpeg"/><Relationship Id="rId848" Type="http://schemas.openxmlformats.org/officeDocument/2006/relationships/image" Target="../media/image1589.jpeg"/><Relationship Id="rId487" Type="http://schemas.openxmlformats.org/officeDocument/2006/relationships/image" Target="../media/image1281.jpeg"/><Relationship Id="rId610" Type="http://schemas.openxmlformats.org/officeDocument/2006/relationships/image" Target="../media/image1380.jpeg"/><Relationship Id="rId694" Type="http://schemas.openxmlformats.org/officeDocument/2006/relationships/image" Target="../media/image724.jpeg"/><Relationship Id="rId708" Type="http://schemas.openxmlformats.org/officeDocument/2006/relationships/image" Target="../media/image1460.jpeg"/><Relationship Id="rId347" Type="http://schemas.openxmlformats.org/officeDocument/2006/relationships/image" Target="../media/image352.jpeg"/><Relationship Id="rId44" Type="http://schemas.openxmlformats.org/officeDocument/2006/relationships/image" Target="../media/image1004.jpeg"/><Relationship Id="rId554" Type="http://schemas.openxmlformats.org/officeDocument/2006/relationships/image" Target="../media/image1328.jpeg"/><Relationship Id="rId761" Type="http://schemas.openxmlformats.org/officeDocument/2006/relationships/image" Target="../media/image1511.jpeg"/><Relationship Id="rId859" Type="http://schemas.openxmlformats.org/officeDocument/2006/relationships/image" Target="../media/image1600.jpeg"/><Relationship Id="rId193" Type="http://schemas.openxmlformats.org/officeDocument/2006/relationships/image" Target="../media/image196.jpeg"/><Relationship Id="rId207" Type="http://schemas.openxmlformats.org/officeDocument/2006/relationships/image" Target="../media/image210.jpeg"/><Relationship Id="rId414" Type="http://schemas.openxmlformats.org/officeDocument/2006/relationships/image" Target="../media/image1232.jpeg"/><Relationship Id="rId498" Type="http://schemas.openxmlformats.org/officeDocument/2006/relationships/image" Target="../media/image1291.jpeg"/><Relationship Id="rId621" Type="http://schemas.openxmlformats.org/officeDocument/2006/relationships/image" Target="../media/image650.jpeg"/><Relationship Id="rId260" Type="http://schemas.openxmlformats.org/officeDocument/2006/relationships/image" Target="../media/image265.jpeg"/><Relationship Id="rId719" Type="http://schemas.openxmlformats.org/officeDocument/2006/relationships/image" Target="../media/image1470.jpeg"/><Relationship Id="rId55" Type="http://schemas.openxmlformats.org/officeDocument/2006/relationships/image" Target="../media/image1014.jpeg"/><Relationship Id="rId120" Type="http://schemas.openxmlformats.org/officeDocument/2006/relationships/image" Target="../media/image123.jpeg"/><Relationship Id="rId358" Type="http://schemas.openxmlformats.org/officeDocument/2006/relationships/image" Target="../media/image1199.jpeg"/><Relationship Id="rId565" Type="http://schemas.openxmlformats.org/officeDocument/2006/relationships/image" Target="../media/image1338.jpeg"/><Relationship Id="rId772" Type="http://schemas.openxmlformats.org/officeDocument/2006/relationships/image" Target="../media/image1521.jpeg"/><Relationship Id="rId218" Type="http://schemas.openxmlformats.org/officeDocument/2006/relationships/image" Target="../media/image221.jpeg"/><Relationship Id="rId425" Type="http://schemas.openxmlformats.org/officeDocument/2006/relationships/image" Target="../media/image1241.jpeg"/><Relationship Id="rId632" Type="http://schemas.openxmlformats.org/officeDocument/2006/relationships/image" Target="../media/image1393.jpeg"/><Relationship Id="rId271" Type="http://schemas.openxmlformats.org/officeDocument/2006/relationships/image" Target="../media/image1130.jpeg"/><Relationship Id="rId66" Type="http://schemas.openxmlformats.org/officeDocument/2006/relationships/image" Target="../media/image1025.jpeg"/><Relationship Id="rId131" Type="http://schemas.openxmlformats.org/officeDocument/2006/relationships/image" Target="../media/image134.jpeg"/><Relationship Id="rId369" Type="http://schemas.openxmlformats.org/officeDocument/2006/relationships/image" Target="../media/image1206.jpeg"/><Relationship Id="rId576" Type="http://schemas.openxmlformats.org/officeDocument/2006/relationships/image" Target="../media/image1348.jpeg"/><Relationship Id="rId783" Type="http://schemas.openxmlformats.org/officeDocument/2006/relationships/image" Target="../media/image1531.jpeg"/><Relationship Id="rId229" Type="http://schemas.openxmlformats.org/officeDocument/2006/relationships/image" Target="../media/image234.jpeg"/><Relationship Id="rId436" Type="http://schemas.openxmlformats.org/officeDocument/2006/relationships/image" Target="../media/image446.jpeg"/><Relationship Id="rId643" Type="http://schemas.openxmlformats.org/officeDocument/2006/relationships/image" Target="../media/image1400.jpeg"/><Relationship Id="rId850" Type="http://schemas.openxmlformats.org/officeDocument/2006/relationships/image" Target="../media/image1591.jpeg"/><Relationship Id="rId77" Type="http://schemas.openxmlformats.org/officeDocument/2006/relationships/image" Target="../media/image1035.jpeg"/><Relationship Id="rId282" Type="http://schemas.openxmlformats.org/officeDocument/2006/relationships/image" Target="../media/image287.jpeg"/><Relationship Id="rId503" Type="http://schemas.openxmlformats.org/officeDocument/2006/relationships/image" Target="../media/image1294.jpeg"/><Relationship Id="rId587" Type="http://schemas.openxmlformats.org/officeDocument/2006/relationships/image" Target="../media/image1359.jpeg"/><Relationship Id="rId710" Type="http://schemas.openxmlformats.org/officeDocument/2006/relationships/image" Target="../media/image1461.jpeg"/><Relationship Id="rId808" Type="http://schemas.openxmlformats.org/officeDocument/2006/relationships/image" Target="../media/image1550.jpeg"/><Relationship Id="rId8" Type="http://schemas.openxmlformats.org/officeDocument/2006/relationships/image" Target="../media/image974.jpeg"/><Relationship Id="rId142" Type="http://schemas.openxmlformats.org/officeDocument/2006/relationships/image" Target="../media/image145.jpeg"/><Relationship Id="rId447" Type="http://schemas.openxmlformats.org/officeDocument/2006/relationships/image" Target="../media/image457.png"/><Relationship Id="rId794" Type="http://schemas.openxmlformats.org/officeDocument/2006/relationships/image" Target="../media/image1541.jpeg"/><Relationship Id="rId654" Type="http://schemas.openxmlformats.org/officeDocument/2006/relationships/image" Target="../media/image1410.jpeg"/><Relationship Id="rId861" Type="http://schemas.openxmlformats.org/officeDocument/2006/relationships/image" Target="../media/image1602.jpeg"/></Relationships>
</file>

<file path=xl/drawings/drawing1.xml><?xml version="1.0" encoding="utf-8"?>
<xdr:wsDr xmlns:xdr="http://schemas.openxmlformats.org/drawingml/2006/spreadsheetDrawing" xmlns:a="http://schemas.openxmlformats.org/drawingml/2006/main">
  <xdr:twoCellAnchor>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1585</xdr:row>
      <xdr:rowOff>95673</xdr:rowOff>
    </xdr:from>
    <xdr:to>
      <xdr:col>1</xdr:col>
      <xdr:colOff>528740</xdr:colOff>
      <xdr:row>1587</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1"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4" cstate="email">
          <a:extLst>
            <a:ext uri="{28A0092B-C50C-407E-A947-70E740481C1C}">
              <a14:useLocalDpi xmlns:a14="http://schemas.microsoft.com/office/drawing/2010/main"/>
            </a:ext>
          </a:extLst>
        </a:blip>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5" cstate="email">
          <a:extLst>
            <a:ext uri="{28A0092B-C50C-407E-A947-70E740481C1C}">
              <a14:useLocalDpi xmlns:a14="http://schemas.microsoft.com/office/drawing/2010/main"/>
            </a:ext>
          </a:extLst>
        </a:blip>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6" cstate="email">
          <a:extLst>
            <a:ext uri="{28A0092B-C50C-407E-A947-70E740481C1C}">
              <a14:useLocalDpi xmlns:a14="http://schemas.microsoft.com/office/drawing/2010/main"/>
            </a:ext>
          </a:extLst>
        </a:blip>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9" cstate="email">
          <a:extLst>
            <a:ext uri="{28A0092B-C50C-407E-A947-70E740481C1C}">
              <a14:useLocalDpi xmlns:a14="http://schemas.microsoft.com/office/drawing/2010/main"/>
            </a:ext>
          </a:extLst>
        </a:blip>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40410" y="859243900"/>
          <a:ext cx="372490" cy="588187"/>
        </a:xfrm>
        <a:prstGeom prst="rect">
          <a:avLst/>
        </a:prstGeom>
      </xdr:spPr>
    </xdr:pic>
    <xdr:clientData/>
  </xdr:twoCellAnchor>
  <xdr:twoCellAnchor>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60127" y="859904300"/>
          <a:ext cx="378173" cy="588366"/>
        </a:xfrm>
        <a:prstGeom prst="rect">
          <a:avLst/>
        </a:prstGeom>
      </xdr:spPr>
    </xdr:pic>
    <xdr:clientData/>
  </xdr:twoCellAnchor>
  <xdr:twoCellAnchor>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0501200"/>
          <a:ext cx="378173" cy="588366"/>
        </a:xfrm>
        <a:prstGeom prst="rect">
          <a:avLst/>
        </a:prstGeom>
      </xdr:spPr>
    </xdr:pic>
    <xdr:clientData/>
  </xdr:twoCellAnchor>
  <xdr:twoCellAnchor>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148900"/>
          <a:ext cx="378173" cy="588366"/>
        </a:xfrm>
        <a:prstGeom prst="rect">
          <a:avLst/>
        </a:prstGeom>
      </xdr:spPr>
    </xdr:pic>
    <xdr:clientData/>
  </xdr:twoCellAnchor>
  <xdr:twoCellAnchor>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1" cstate="email">
          <a:extLst>
            <a:ext uri="{28A0092B-C50C-407E-A947-70E740481C1C}">
              <a14:useLocalDpi xmlns:a14="http://schemas.microsoft.com/office/drawing/2010/main"/>
            </a:ext>
          </a:extLst>
        </a:blip>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2" cstate="email">
          <a:extLst>
            <a:ext uri="{28A0092B-C50C-407E-A947-70E740481C1C}">
              <a14:useLocalDpi xmlns:a14="http://schemas.microsoft.com/office/drawing/2010/main"/>
            </a:ext>
          </a:extLst>
        </a:blip>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3" cstate="email">
          <a:extLst>
            <a:ext uri="{28A0092B-C50C-407E-A947-70E740481C1C}">
              <a14:useLocalDpi xmlns:a14="http://schemas.microsoft.com/office/drawing/2010/main"/>
            </a:ext>
          </a:extLst>
        </a:blip>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4" cstate="email">
          <a:extLst>
            <a:ext uri="{28A0092B-C50C-407E-A947-70E740481C1C}">
              <a14:useLocalDpi xmlns:a14="http://schemas.microsoft.com/office/drawing/2010/main"/>
            </a:ext>
          </a:extLst>
        </a:blip>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5" cstate="email">
          <a:extLst>
            <a:ext uri="{28A0092B-C50C-407E-A947-70E740481C1C}">
              <a14:useLocalDpi xmlns:a14="http://schemas.microsoft.com/office/drawing/2010/main"/>
            </a:ext>
          </a:extLst>
        </a:blip>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6" cstate="email">
          <a:extLst>
            <a:ext uri="{28A0092B-C50C-407E-A947-70E740481C1C}">
              <a14:useLocalDpi xmlns:a14="http://schemas.microsoft.com/office/drawing/2010/main"/>
            </a:ext>
          </a:extLst>
        </a:blip>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7" cstate="email">
          <a:extLst>
            <a:ext uri="{28A0092B-C50C-407E-A947-70E740481C1C}">
              <a14:useLocalDpi xmlns:a14="http://schemas.microsoft.com/office/drawing/2010/main"/>
            </a:ext>
          </a:extLst>
        </a:blip>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8" cstate="email">
          <a:extLst>
            <a:ext uri="{28A0092B-C50C-407E-A947-70E740481C1C}">
              <a14:useLocalDpi xmlns:a14="http://schemas.microsoft.com/office/drawing/2010/main"/>
            </a:ext>
          </a:extLst>
        </a:blip>
        <a:stretch>
          <a:fillRect/>
        </a:stretch>
      </xdr:blipFill>
      <xdr:spPr>
        <a:xfrm>
          <a:off x="1257300" y="878274221"/>
          <a:ext cx="457200" cy="601362"/>
        </a:xfrm>
        <a:prstGeom prst="rect">
          <a:avLst/>
        </a:prstGeom>
      </xdr:spPr>
    </xdr:pic>
    <xdr:clientData/>
  </xdr:twoCellAnchor>
  <xdr:twoCellAnchor>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9" cstate="email">
          <a:extLst>
            <a:ext uri="{28A0092B-C50C-407E-A947-70E740481C1C}">
              <a14:useLocalDpi xmlns:a14="http://schemas.microsoft.com/office/drawing/2010/main"/>
            </a:ext>
          </a:extLst>
        </a:blip>
        <a:stretch>
          <a:fillRect/>
        </a:stretch>
      </xdr:blipFill>
      <xdr:spPr>
        <a:xfrm>
          <a:off x="1286104" y="878916199"/>
          <a:ext cx="491895" cy="644039"/>
        </a:xfrm>
        <a:prstGeom prst="rect">
          <a:avLst/>
        </a:prstGeom>
      </xdr:spPr>
    </xdr:pic>
    <xdr:clientData/>
  </xdr:twoCellAnchor>
  <xdr:twoCellAnchor>
    <xdr:from>
      <xdr:col>1</xdr:col>
      <xdr:colOff>47600</xdr:colOff>
      <xdr:row>1406</xdr:row>
      <xdr:rowOff>46182</xdr:rowOff>
    </xdr:from>
    <xdr:to>
      <xdr:col>1</xdr:col>
      <xdr:colOff>484910</xdr:colOff>
      <xdr:row>1406</xdr:row>
      <xdr:rowOff>625872</xdr:rowOff>
    </xdr:to>
    <xdr:pic>
      <xdr:nvPicPr>
        <xdr:cNvPr id="37" name="Picture 36">
          <a:extLst>
            <a:ext uri="{FF2B5EF4-FFF2-40B4-BE49-F238E27FC236}">
              <a16:creationId xmlns:a16="http://schemas.microsoft.com/office/drawing/2014/main" id="{236CD9AB-C4AA-804F-8261-C6E62B8282B8}"/>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25236" y="892925455"/>
          <a:ext cx="437310" cy="579690"/>
        </a:xfrm>
        <a:prstGeom prst="rect">
          <a:avLst/>
        </a:prstGeom>
      </xdr:spPr>
    </xdr:pic>
    <xdr:clientData/>
  </xdr:twoCellAnchor>
  <xdr:twoCellAnchor>
    <xdr:from>
      <xdr:col>1</xdr:col>
      <xdr:colOff>15273</xdr:colOff>
      <xdr:row>1407</xdr:row>
      <xdr:rowOff>36946</xdr:rowOff>
    </xdr:from>
    <xdr:to>
      <xdr:col>1</xdr:col>
      <xdr:colOff>452583</xdr:colOff>
      <xdr:row>1407</xdr:row>
      <xdr:rowOff>616636</xdr:rowOff>
    </xdr:to>
    <xdr:pic>
      <xdr:nvPicPr>
        <xdr:cNvPr id="1179" name="Picture 1178">
          <a:extLst>
            <a:ext uri="{FF2B5EF4-FFF2-40B4-BE49-F238E27FC236}">
              <a16:creationId xmlns:a16="http://schemas.microsoft.com/office/drawing/2014/main" id="{6B9CB1F1-8E81-BB4E-8CBB-E0EE0642F423}"/>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92909" y="893551219"/>
          <a:ext cx="437310" cy="579690"/>
        </a:xfrm>
        <a:prstGeom prst="rect">
          <a:avLst/>
        </a:prstGeom>
      </xdr:spPr>
    </xdr:pic>
    <xdr:clientData/>
  </xdr:twoCellAnchor>
  <xdr:twoCellAnchor>
    <xdr:from>
      <xdr:col>1</xdr:col>
      <xdr:colOff>6036</xdr:colOff>
      <xdr:row>1405</xdr:row>
      <xdr:rowOff>39256</xdr:rowOff>
    </xdr:from>
    <xdr:to>
      <xdr:col>1</xdr:col>
      <xdr:colOff>443346</xdr:colOff>
      <xdr:row>1405</xdr:row>
      <xdr:rowOff>618946</xdr:rowOff>
    </xdr:to>
    <xdr:pic>
      <xdr:nvPicPr>
        <xdr:cNvPr id="1180" name="Picture 1179">
          <a:extLst>
            <a:ext uri="{FF2B5EF4-FFF2-40B4-BE49-F238E27FC236}">
              <a16:creationId xmlns:a16="http://schemas.microsoft.com/office/drawing/2014/main" id="{EC643D6A-5B00-9F4C-BF34-5CD80D4501BD}"/>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83672" y="892283529"/>
          <a:ext cx="437310" cy="579690"/>
        </a:xfrm>
        <a:prstGeom prst="rect">
          <a:avLst/>
        </a:prstGeom>
      </xdr:spPr>
    </xdr:pic>
    <xdr:clientData/>
  </xdr:twoCellAnchor>
  <xdr:twoCellAnchor>
    <xdr:from>
      <xdr:col>1</xdr:col>
      <xdr:colOff>92365</xdr:colOff>
      <xdr:row>1439</xdr:row>
      <xdr:rowOff>23092</xdr:rowOff>
    </xdr:from>
    <xdr:to>
      <xdr:col>1</xdr:col>
      <xdr:colOff>554183</xdr:colOff>
      <xdr:row>1439</xdr:row>
      <xdr:rowOff>626678</xdr:rowOff>
    </xdr:to>
    <xdr:pic>
      <xdr:nvPicPr>
        <xdr:cNvPr id="38" name="Picture 37">
          <a:extLst>
            <a:ext uri="{FF2B5EF4-FFF2-40B4-BE49-F238E27FC236}">
              <a16:creationId xmlns:a16="http://schemas.microsoft.com/office/drawing/2014/main" id="{24E8690A-C6A3-1F4E-A3C1-D82C8CDDABF0}"/>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70001" y="913222365"/>
          <a:ext cx="461818" cy="603586"/>
        </a:xfrm>
        <a:prstGeom prst="rect">
          <a:avLst/>
        </a:prstGeom>
      </xdr:spPr>
    </xdr:pic>
    <xdr:clientData/>
  </xdr:twoCellAnchor>
  <xdr:twoCellAnchor>
    <xdr:from>
      <xdr:col>1</xdr:col>
      <xdr:colOff>80819</xdr:colOff>
      <xdr:row>1440</xdr:row>
      <xdr:rowOff>34636</xdr:rowOff>
    </xdr:from>
    <xdr:to>
      <xdr:col>1</xdr:col>
      <xdr:colOff>542637</xdr:colOff>
      <xdr:row>1441</xdr:row>
      <xdr:rowOff>3222</xdr:rowOff>
    </xdr:to>
    <xdr:pic>
      <xdr:nvPicPr>
        <xdr:cNvPr id="1182" name="Picture 1181">
          <a:extLst>
            <a:ext uri="{FF2B5EF4-FFF2-40B4-BE49-F238E27FC236}">
              <a16:creationId xmlns:a16="http://schemas.microsoft.com/office/drawing/2014/main" id="{A2095E7C-3410-8049-95A2-9ACC048B8670}"/>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58455" y="913868909"/>
          <a:ext cx="461818" cy="603586"/>
        </a:xfrm>
        <a:prstGeom prst="rect">
          <a:avLst/>
        </a:prstGeom>
      </xdr:spPr>
    </xdr:pic>
    <xdr:clientData/>
  </xdr:twoCellAnchor>
  <xdr:twoCellAnchor>
    <xdr:from>
      <xdr:col>1</xdr:col>
      <xdr:colOff>57727</xdr:colOff>
      <xdr:row>1441</xdr:row>
      <xdr:rowOff>11545</xdr:rowOff>
    </xdr:from>
    <xdr:to>
      <xdr:col>1</xdr:col>
      <xdr:colOff>519545</xdr:colOff>
      <xdr:row>1441</xdr:row>
      <xdr:rowOff>615131</xdr:rowOff>
    </xdr:to>
    <xdr:pic>
      <xdr:nvPicPr>
        <xdr:cNvPr id="1183" name="Picture 1182">
          <a:extLst>
            <a:ext uri="{FF2B5EF4-FFF2-40B4-BE49-F238E27FC236}">
              <a16:creationId xmlns:a16="http://schemas.microsoft.com/office/drawing/2014/main" id="{5D60060F-790E-E14F-A46B-ED25DF547FB6}"/>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35363" y="914480818"/>
          <a:ext cx="461818" cy="603586"/>
        </a:xfrm>
        <a:prstGeom prst="rect">
          <a:avLst/>
        </a:prstGeom>
      </xdr:spPr>
    </xdr:pic>
    <xdr:clientData/>
  </xdr:twoCellAnchor>
  <xdr:twoCellAnchor>
    <xdr:from>
      <xdr:col>1</xdr:col>
      <xdr:colOff>46182</xdr:colOff>
      <xdr:row>1445</xdr:row>
      <xdr:rowOff>23089</xdr:rowOff>
    </xdr:from>
    <xdr:to>
      <xdr:col>1</xdr:col>
      <xdr:colOff>496456</xdr:colOff>
      <xdr:row>1445</xdr:row>
      <xdr:rowOff>594832</xdr:rowOff>
    </xdr:to>
    <xdr:pic>
      <xdr:nvPicPr>
        <xdr:cNvPr id="39" name="Picture 38">
          <a:extLst>
            <a:ext uri="{FF2B5EF4-FFF2-40B4-BE49-F238E27FC236}">
              <a16:creationId xmlns:a16="http://schemas.microsoft.com/office/drawing/2014/main" id="{D0FD0C0D-AA09-0D4F-AE57-E1537AADDC04}"/>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3818" y="917032362"/>
          <a:ext cx="450274" cy="571743"/>
        </a:xfrm>
        <a:prstGeom prst="rect">
          <a:avLst/>
        </a:prstGeom>
      </xdr:spPr>
    </xdr:pic>
    <xdr:clientData/>
  </xdr:twoCellAnchor>
  <xdr:twoCellAnchor>
    <xdr:from>
      <xdr:col>1</xdr:col>
      <xdr:colOff>36945</xdr:colOff>
      <xdr:row>1443</xdr:row>
      <xdr:rowOff>36944</xdr:rowOff>
    </xdr:from>
    <xdr:to>
      <xdr:col>1</xdr:col>
      <xdr:colOff>487219</xdr:colOff>
      <xdr:row>1443</xdr:row>
      <xdr:rowOff>608687</xdr:rowOff>
    </xdr:to>
    <xdr:pic>
      <xdr:nvPicPr>
        <xdr:cNvPr id="1185" name="Picture 1184">
          <a:extLst>
            <a:ext uri="{FF2B5EF4-FFF2-40B4-BE49-F238E27FC236}">
              <a16:creationId xmlns:a16="http://schemas.microsoft.com/office/drawing/2014/main" id="{C88AC55F-9EA9-4D4B-A603-59D2C14235F3}"/>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14581" y="915776217"/>
          <a:ext cx="450274" cy="571743"/>
        </a:xfrm>
        <a:prstGeom prst="rect">
          <a:avLst/>
        </a:prstGeom>
      </xdr:spPr>
    </xdr:pic>
    <xdr:clientData/>
  </xdr:twoCellAnchor>
  <xdr:twoCellAnchor>
    <xdr:from>
      <xdr:col>1</xdr:col>
      <xdr:colOff>62345</xdr:colOff>
      <xdr:row>1443</xdr:row>
      <xdr:rowOff>628071</xdr:rowOff>
    </xdr:from>
    <xdr:to>
      <xdr:col>1</xdr:col>
      <xdr:colOff>512619</xdr:colOff>
      <xdr:row>1444</xdr:row>
      <xdr:rowOff>564814</xdr:rowOff>
    </xdr:to>
    <xdr:pic>
      <xdr:nvPicPr>
        <xdr:cNvPr id="1186" name="Picture 1185">
          <a:extLst>
            <a:ext uri="{FF2B5EF4-FFF2-40B4-BE49-F238E27FC236}">
              <a16:creationId xmlns:a16="http://schemas.microsoft.com/office/drawing/2014/main" id="{1D96E7C9-B384-D24D-B90A-5BDBB52C088B}"/>
            </a:ext>
          </a:extLst>
        </xdr:cNvPr>
        <xdr:cNvPicPr>
          <a:picLocks noChangeAspect="1"/>
        </xdr:cNvPicPr>
      </xdr:nvPicPr>
      <xdr:blipFill>
        <a:blip xmlns:r="http://schemas.openxmlformats.org/officeDocument/2006/relationships" r:embed="rId964" cstate="email">
          <a:extLst>
            <a:ext uri="{28A0092B-C50C-407E-A947-70E740481C1C}">
              <a14:useLocalDpi xmlns:a14="http://schemas.microsoft.com/office/drawing/2010/main"/>
            </a:ext>
          </a:extLst>
        </a:blip>
        <a:stretch>
          <a:fillRect/>
        </a:stretch>
      </xdr:blipFill>
      <xdr:spPr>
        <a:xfrm>
          <a:off x="1239981" y="916367344"/>
          <a:ext cx="450274" cy="571743"/>
        </a:xfrm>
        <a:prstGeom prst="rect">
          <a:avLst/>
        </a:prstGeom>
      </xdr:spPr>
    </xdr:pic>
    <xdr:clientData/>
  </xdr:twoCellAnchor>
  <xdr:twoCellAnchor>
    <xdr:from>
      <xdr:col>1</xdr:col>
      <xdr:colOff>48491</xdr:colOff>
      <xdr:row>1442</xdr:row>
      <xdr:rowOff>36945</xdr:rowOff>
    </xdr:from>
    <xdr:to>
      <xdr:col>1</xdr:col>
      <xdr:colOff>510309</xdr:colOff>
      <xdr:row>1443</xdr:row>
      <xdr:rowOff>5531</xdr:rowOff>
    </xdr:to>
    <xdr:pic>
      <xdr:nvPicPr>
        <xdr:cNvPr id="1187" name="Picture 1186">
          <a:extLst>
            <a:ext uri="{FF2B5EF4-FFF2-40B4-BE49-F238E27FC236}">
              <a16:creationId xmlns:a16="http://schemas.microsoft.com/office/drawing/2014/main" id="{C75CCF5A-8081-A346-A331-EDA38B7BA924}"/>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26127" y="915141218"/>
          <a:ext cx="461818" cy="603586"/>
        </a:xfrm>
        <a:prstGeom prst="rect">
          <a:avLst/>
        </a:prstGeom>
      </xdr:spPr>
    </xdr:pic>
    <xdr:clientData/>
  </xdr:twoCellAnchor>
  <xdr:twoCellAnchor>
    <xdr:from>
      <xdr:col>1</xdr:col>
      <xdr:colOff>48491</xdr:colOff>
      <xdr:row>1446</xdr:row>
      <xdr:rowOff>25398</xdr:rowOff>
    </xdr:from>
    <xdr:to>
      <xdr:col>1</xdr:col>
      <xdr:colOff>498765</xdr:colOff>
      <xdr:row>1446</xdr:row>
      <xdr:rowOff>597141</xdr:rowOff>
    </xdr:to>
    <xdr:pic>
      <xdr:nvPicPr>
        <xdr:cNvPr id="1188" name="Picture 1187">
          <a:extLst>
            <a:ext uri="{FF2B5EF4-FFF2-40B4-BE49-F238E27FC236}">
              <a16:creationId xmlns:a16="http://schemas.microsoft.com/office/drawing/2014/main" id="{E6E955F3-E9D0-8443-A4B6-32CBF80457B9}"/>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6127" y="917669671"/>
          <a:ext cx="450274" cy="571743"/>
        </a:xfrm>
        <a:prstGeom prst="rect">
          <a:avLst/>
        </a:prstGeom>
      </xdr:spPr>
    </xdr:pic>
    <xdr:clientData/>
  </xdr:twoCellAnchor>
  <xdr:twoCellAnchor>
    <xdr:from>
      <xdr:col>1</xdr:col>
      <xdr:colOff>10400</xdr:colOff>
      <xdr:row>1449</xdr:row>
      <xdr:rowOff>11545</xdr:rowOff>
    </xdr:from>
    <xdr:to>
      <xdr:col>1</xdr:col>
      <xdr:colOff>473363</xdr:colOff>
      <xdr:row>1449</xdr:row>
      <xdr:rowOff>609090</xdr:rowOff>
    </xdr:to>
    <xdr:pic>
      <xdr:nvPicPr>
        <xdr:cNvPr id="40" name="Picture 39">
          <a:extLst>
            <a:ext uri="{FF2B5EF4-FFF2-40B4-BE49-F238E27FC236}">
              <a16:creationId xmlns:a16="http://schemas.microsoft.com/office/drawing/2014/main" id="{EBF3DB00-DDBA-F44A-8DAA-C19F7CAF1561}"/>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88036" y="919560818"/>
          <a:ext cx="462963" cy="597545"/>
        </a:xfrm>
        <a:prstGeom prst="rect">
          <a:avLst/>
        </a:prstGeom>
      </xdr:spPr>
    </xdr:pic>
    <xdr:clientData/>
  </xdr:twoCellAnchor>
  <xdr:twoCellAnchor>
    <xdr:from>
      <xdr:col>1</xdr:col>
      <xdr:colOff>12709</xdr:colOff>
      <xdr:row>1450</xdr:row>
      <xdr:rowOff>2309</xdr:rowOff>
    </xdr:from>
    <xdr:to>
      <xdr:col>1</xdr:col>
      <xdr:colOff>475672</xdr:colOff>
      <xdr:row>1450</xdr:row>
      <xdr:rowOff>599854</xdr:rowOff>
    </xdr:to>
    <xdr:pic>
      <xdr:nvPicPr>
        <xdr:cNvPr id="1190" name="Picture 1189">
          <a:extLst>
            <a:ext uri="{FF2B5EF4-FFF2-40B4-BE49-F238E27FC236}">
              <a16:creationId xmlns:a16="http://schemas.microsoft.com/office/drawing/2014/main" id="{D3039526-79F4-6D45-8080-DEC5329915E9}"/>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90345" y="920186582"/>
          <a:ext cx="462963" cy="597545"/>
        </a:xfrm>
        <a:prstGeom prst="rect">
          <a:avLst/>
        </a:prstGeom>
      </xdr:spPr>
    </xdr:pic>
    <xdr:clientData/>
  </xdr:twoCellAnchor>
  <xdr:twoCellAnchor>
    <xdr:from>
      <xdr:col>1</xdr:col>
      <xdr:colOff>11546</xdr:colOff>
      <xdr:row>1402</xdr:row>
      <xdr:rowOff>47899</xdr:rowOff>
    </xdr:from>
    <xdr:to>
      <xdr:col>1</xdr:col>
      <xdr:colOff>427182</xdr:colOff>
      <xdr:row>1402</xdr:row>
      <xdr:rowOff>595959</xdr:rowOff>
    </xdr:to>
    <xdr:pic>
      <xdr:nvPicPr>
        <xdr:cNvPr id="41" name="Picture 40">
          <a:extLst>
            <a:ext uri="{FF2B5EF4-FFF2-40B4-BE49-F238E27FC236}">
              <a16:creationId xmlns:a16="http://schemas.microsoft.com/office/drawing/2014/main" id="{1231AF17-8356-504D-909D-15DE30C0D98B}"/>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189182" y="890387172"/>
          <a:ext cx="415636" cy="548060"/>
        </a:xfrm>
        <a:prstGeom prst="rect">
          <a:avLst/>
        </a:prstGeom>
      </xdr:spPr>
    </xdr:pic>
    <xdr:clientData/>
  </xdr:twoCellAnchor>
  <xdr:twoCellAnchor>
    <xdr:from>
      <xdr:col>1</xdr:col>
      <xdr:colOff>36946</xdr:colOff>
      <xdr:row>1403</xdr:row>
      <xdr:rowOff>50209</xdr:rowOff>
    </xdr:from>
    <xdr:to>
      <xdr:col>1</xdr:col>
      <xdr:colOff>452582</xdr:colOff>
      <xdr:row>1403</xdr:row>
      <xdr:rowOff>598269</xdr:rowOff>
    </xdr:to>
    <xdr:pic>
      <xdr:nvPicPr>
        <xdr:cNvPr id="1192" name="Picture 1191">
          <a:extLst>
            <a:ext uri="{FF2B5EF4-FFF2-40B4-BE49-F238E27FC236}">
              <a16:creationId xmlns:a16="http://schemas.microsoft.com/office/drawing/2014/main" id="{4CB6BBB7-345F-1045-A9D4-87B87E325836}"/>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14582" y="891024482"/>
          <a:ext cx="415636" cy="548060"/>
        </a:xfrm>
        <a:prstGeom prst="rect">
          <a:avLst/>
        </a:prstGeom>
      </xdr:spPr>
    </xdr:pic>
    <xdr:clientData/>
  </xdr:twoCellAnchor>
  <xdr:twoCellAnchor>
    <xdr:from>
      <xdr:col>1</xdr:col>
      <xdr:colOff>27710</xdr:colOff>
      <xdr:row>1404</xdr:row>
      <xdr:rowOff>40972</xdr:rowOff>
    </xdr:from>
    <xdr:to>
      <xdr:col>1</xdr:col>
      <xdr:colOff>443346</xdr:colOff>
      <xdr:row>1404</xdr:row>
      <xdr:rowOff>589032</xdr:rowOff>
    </xdr:to>
    <xdr:pic>
      <xdr:nvPicPr>
        <xdr:cNvPr id="1193" name="Picture 1192">
          <a:extLst>
            <a:ext uri="{FF2B5EF4-FFF2-40B4-BE49-F238E27FC236}">
              <a16:creationId xmlns:a16="http://schemas.microsoft.com/office/drawing/2014/main" id="{01CC76BC-0800-4146-B921-87EDE0E522CC}"/>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05346" y="891650245"/>
          <a:ext cx="415636" cy="548060"/>
        </a:xfrm>
        <a:prstGeom prst="rect">
          <a:avLst/>
        </a:prstGeom>
      </xdr:spPr>
    </xdr:pic>
    <xdr:clientData/>
  </xdr:twoCellAnchor>
  <xdr:twoCellAnchor>
    <xdr:from>
      <xdr:col>1</xdr:col>
      <xdr:colOff>11547</xdr:colOff>
      <xdr:row>1452</xdr:row>
      <xdr:rowOff>43335</xdr:rowOff>
    </xdr:from>
    <xdr:to>
      <xdr:col>1</xdr:col>
      <xdr:colOff>438729</xdr:colOff>
      <xdr:row>1452</xdr:row>
      <xdr:rowOff>601652</xdr:rowOff>
    </xdr:to>
    <xdr:pic>
      <xdr:nvPicPr>
        <xdr:cNvPr id="42" name="Picture 41">
          <a:extLst>
            <a:ext uri="{FF2B5EF4-FFF2-40B4-BE49-F238E27FC236}">
              <a16:creationId xmlns:a16="http://schemas.microsoft.com/office/drawing/2014/main" id="{8B6C73C6-0887-2446-974B-679D7669C954}"/>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189183" y="921497608"/>
          <a:ext cx="427182" cy="558317"/>
        </a:xfrm>
        <a:prstGeom prst="rect">
          <a:avLst/>
        </a:prstGeom>
      </xdr:spPr>
    </xdr:pic>
    <xdr:clientData/>
  </xdr:twoCellAnchor>
  <xdr:twoCellAnchor>
    <xdr:from>
      <xdr:col>1</xdr:col>
      <xdr:colOff>25401</xdr:colOff>
      <xdr:row>1453</xdr:row>
      <xdr:rowOff>45644</xdr:rowOff>
    </xdr:from>
    <xdr:to>
      <xdr:col>1</xdr:col>
      <xdr:colOff>452583</xdr:colOff>
      <xdr:row>1453</xdr:row>
      <xdr:rowOff>603961</xdr:rowOff>
    </xdr:to>
    <xdr:pic>
      <xdr:nvPicPr>
        <xdr:cNvPr id="1195" name="Picture 1194">
          <a:extLst>
            <a:ext uri="{FF2B5EF4-FFF2-40B4-BE49-F238E27FC236}">
              <a16:creationId xmlns:a16="http://schemas.microsoft.com/office/drawing/2014/main" id="{9AC4EE6A-E8C4-A949-A52A-F32ABF5C17E3}"/>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2134917"/>
          <a:ext cx="427182" cy="558317"/>
        </a:xfrm>
        <a:prstGeom prst="rect">
          <a:avLst/>
        </a:prstGeom>
      </xdr:spPr>
    </xdr:pic>
    <xdr:clientData/>
  </xdr:twoCellAnchor>
  <xdr:twoCellAnchor>
    <xdr:from>
      <xdr:col>1</xdr:col>
      <xdr:colOff>27710</xdr:colOff>
      <xdr:row>1454</xdr:row>
      <xdr:rowOff>36407</xdr:rowOff>
    </xdr:from>
    <xdr:to>
      <xdr:col>1</xdr:col>
      <xdr:colOff>454892</xdr:colOff>
      <xdr:row>1454</xdr:row>
      <xdr:rowOff>594724</xdr:rowOff>
    </xdr:to>
    <xdr:pic>
      <xdr:nvPicPr>
        <xdr:cNvPr id="1196" name="Picture 1195">
          <a:extLst>
            <a:ext uri="{FF2B5EF4-FFF2-40B4-BE49-F238E27FC236}">
              <a16:creationId xmlns:a16="http://schemas.microsoft.com/office/drawing/2014/main" id="{D5D2ACF7-9B97-0F40-9393-94389B3B4F78}"/>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5346" y="922760680"/>
          <a:ext cx="427182" cy="558317"/>
        </a:xfrm>
        <a:prstGeom prst="rect">
          <a:avLst/>
        </a:prstGeom>
      </xdr:spPr>
    </xdr:pic>
    <xdr:clientData/>
  </xdr:twoCellAnchor>
  <xdr:twoCellAnchor>
    <xdr:from>
      <xdr:col>1</xdr:col>
      <xdr:colOff>30020</xdr:colOff>
      <xdr:row>1455</xdr:row>
      <xdr:rowOff>38717</xdr:rowOff>
    </xdr:from>
    <xdr:to>
      <xdr:col>1</xdr:col>
      <xdr:colOff>457202</xdr:colOff>
      <xdr:row>1455</xdr:row>
      <xdr:rowOff>597034</xdr:rowOff>
    </xdr:to>
    <xdr:pic>
      <xdr:nvPicPr>
        <xdr:cNvPr id="1197" name="Picture 1196">
          <a:extLst>
            <a:ext uri="{FF2B5EF4-FFF2-40B4-BE49-F238E27FC236}">
              <a16:creationId xmlns:a16="http://schemas.microsoft.com/office/drawing/2014/main" id="{189DDA71-4FBD-564B-B39D-8CBC2E9B5B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7656" y="923397990"/>
          <a:ext cx="427182" cy="558317"/>
        </a:xfrm>
        <a:prstGeom prst="rect">
          <a:avLst/>
        </a:prstGeom>
      </xdr:spPr>
    </xdr:pic>
    <xdr:clientData/>
  </xdr:twoCellAnchor>
  <xdr:twoCellAnchor>
    <xdr:from>
      <xdr:col>1</xdr:col>
      <xdr:colOff>25401</xdr:colOff>
      <xdr:row>1451</xdr:row>
      <xdr:rowOff>34098</xdr:rowOff>
    </xdr:from>
    <xdr:to>
      <xdr:col>1</xdr:col>
      <xdr:colOff>452583</xdr:colOff>
      <xdr:row>1451</xdr:row>
      <xdr:rowOff>592415</xdr:rowOff>
    </xdr:to>
    <xdr:pic>
      <xdr:nvPicPr>
        <xdr:cNvPr id="1198" name="Picture 1197">
          <a:extLst>
            <a:ext uri="{FF2B5EF4-FFF2-40B4-BE49-F238E27FC236}">
              <a16:creationId xmlns:a16="http://schemas.microsoft.com/office/drawing/2014/main" id="{7E4F56E5-36C4-924E-A888-EAF262DB40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0853371"/>
          <a:ext cx="427182" cy="558317"/>
        </a:xfrm>
        <a:prstGeom prst="rect">
          <a:avLst/>
        </a:prstGeom>
      </xdr:spPr>
    </xdr:pic>
    <xdr:clientData/>
  </xdr:twoCellAnchor>
  <xdr:twoCellAnchor>
    <xdr:from>
      <xdr:col>1</xdr:col>
      <xdr:colOff>30480</xdr:colOff>
      <xdr:row>1488</xdr:row>
      <xdr:rowOff>40640</xdr:rowOff>
    </xdr:from>
    <xdr:to>
      <xdr:col>1</xdr:col>
      <xdr:colOff>449580</xdr:colOff>
      <xdr:row>1488</xdr:row>
      <xdr:rowOff>593147</xdr:rowOff>
    </xdr:to>
    <xdr:pic>
      <xdr:nvPicPr>
        <xdr:cNvPr id="1199" name="Picture 1198">
          <a:extLst>
            <a:ext uri="{FF2B5EF4-FFF2-40B4-BE49-F238E27FC236}">
              <a16:creationId xmlns:a16="http://schemas.microsoft.com/office/drawing/2014/main" id="{816AE16D-155C-594B-9F7D-4C87CE290F6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09040" y="951900560"/>
          <a:ext cx="419100" cy="552507"/>
        </a:xfrm>
        <a:prstGeom prst="rect">
          <a:avLst/>
        </a:prstGeom>
      </xdr:spPr>
    </xdr:pic>
    <xdr:clientData/>
  </xdr:twoCellAnchor>
  <xdr:twoCellAnchor>
    <xdr:from>
      <xdr:col>1</xdr:col>
      <xdr:colOff>40640</xdr:colOff>
      <xdr:row>1489</xdr:row>
      <xdr:rowOff>50800</xdr:rowOff>
    </xdr:from>
    <xdr:to>
      <xdr:col>1</xdr:col>
      <xdr:colOff>459740</xdr:colOff>
      <xdr:row>1489</xdr:row>
      <xdr:rowOff>603307</xdr:rowOff>
    </xdr:to>
    <xdr:pic>
      <xdr:nvPicPr>
        <xdr:cNvPr id="1200" name="Picture 1199">
          <a:extLst>
            <a:ext uri="{FF2B5EF4-FFF2-40B4-BE49-F238E27FC236}">
              <a16:creationId xmlns:a16="http://schemas.microsoft.com/office/drawing/2014/main" id="{3125A0C6-2534-6B4B-8ADF-0E616D3EF5B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19200" y="9525508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7"/>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8"/>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8"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6"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7"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81"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2"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6"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5"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2"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9"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8"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7"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9"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60"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52"/>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27" totalsRowShown="0" headerRowDxfId="97" dataDxfId="95" headerRowBorderDxfId="96" tableBorderDxfId="94">
  <autoFilter ref="A1:AC1527" xr:uid="{2C3F7A77-AA9A-9049-9BD3-D03FDDAB2B95}"/>
  <tableColumns count="29">
    <tableColumn id="28" xr3:uid="{0CDE7E80-246F-9642-A518-1282133B0DD5}" name="Code" dataDxfId="93"/>
    <tableColumn id="1" xr3:uid="{320C9ACC-DA44-5349-B594-66D7A9C044C5}" name="Foto" dataDxfId="92"/>
    <tableColumn id="3" xr3:uid="{F2B89EA9-E152-AC45-BAD1-18B8A1A78055}" name="Type" dataDxfId="91"/>
    <tableColumn id="4" xr3:uid="{E079105E-5F52-DC43-8691-683EFDF2D6A8}" name="Category" dataDxfId="90"/>
    <tableColumn id="5" xr3:uid="{DC8749DD-8D68-5641-B45F-3231107C111B}" name="Nombre del artículo" dataDxfId="89"/>
    <tableColumn id="6" xr3:uid="{5ACC1848-DB9A-1D4E-8959-7ACE34F9684E}" name="Talla" dataDxfId="88"/>
    <tableColumn id="7" xr3:uid="{64C559F8-872F-9C40-926B-1FBAD12F046B}" name="Brand" dataDxfId="87"/>
    <tableColumn id="12" xr3:uid="{AC24821D-9AD1-3A46-A2DD-6430B612E786}" name="Precio" dataDxfId="86">
      <calculatedColumnFormula>STOCK[[#This Row],[Precio Final]]</calculatedColumnFormula>
    </tableColumn>
    <tableColumn id="13" xr3:uid="{99FED3F8-23A2-7D44-A402-D8E46215D411}" name="Pricing 1" dataDxfId="85">
      <calculatedColumnFormula>STOCK[[#This Row],[Precio Venta Ideal (x1.5)]]</calculatedColumnFormula>
    </tableColumn>
    <tableColumn id="15" xr3:uid="{A92ECA4D-AC2B-A744-AA0A-A77850574C37}" name="Entradas" dataDxfId="84"/>
    <tableColumn id="16" xr3:uid="{616B21E5-25FD-B94F-97F9-58B8EDC40DE6}" name="Salidas" dataDxfId="83">
      <calculatedColumnFormula>SUMIFS(VENTAS[Cantidad],VENTAS[Código del producto Vendido],STOCK[[#This Row],[Code]])</calculatedColumnFormula>
    </tableColumn>
    <tableColumn id="17" xr3:uid="{9D7AB1D3-B97D-A245-B71B-95057FAAC447}" name="Stock Actual" dataDxfId="82">
      <calculatedColumnFormula>STOCK[[#This Row],[Entradas]]-STOCK[[#This Row],[Salidas]]</calculatedColumnFormula>
    </tableColumn>
    <tableColumn id="8" xr3:uid="{CD73F642-108F-9C4A-8F93-51BCE0CF89A6}" name="Comisión 10%" dataDxfId="81">
      <calculatedColumnFormula>STOCK[[#This Row],[Precio Final]]*10%</calculatedColumnFormula>
    </tableColumn>
    <tableColumn id="18" xr3:uid="{C19FC3A5-7F68-BD46-AB51-847A5CF1C420}" name="Costo Unitario (MXN)" dataDxfId="80"/>
    <tableColumn id="19" xr3:uid="{AA7C9989-9B9A-DE41-84B3-E777B0CFFC80}" name="USD -&gt; MXN" dataDxfId="79"/>
    <tableColumn id="20" xr3:uid="{47CEAB57-BA58-3A4E-8836-7547C0A8670B}" name="Costo Unitario (USD)" dataDxfId="78">
      <calculatedColumnFormula>N2/O2</calculatedColumnFormula>
    </tableColumn>
    <tableColumn id="21" xr3:uid="{6044B009-325A-1E48-996D-3795B08AD37D}" name="Peso (g)" dataDxfId="77"/>
    <tableColumn id="22" xr3:uid="{3FE36986-70B1-7045-B79B-1F306E510CCC}" name="Precio Envío Kilogramo (USD)" dataDxfId="76"/>
    <tableColumn id="23" xr3:uid="{8E0BCE09-A215-4E49-9ADF-CC46A3A57580}" name="Costo Envío (USD)" dataDxfId="75">
      <calculatedColumnFormula>STOCK[[#This Row],[Peso (g)]]*STOCK[[#This Row],[Precio Envío Kilogramo (USD)]]/1000</calculatedColumnFormula>
    </tableColumn>
    <tableColumn id="25" xr3:uid="{D2FD5BA1-0777-4446-96AC-0A15858284E3}" name="Costo total" dataDxfId="74">
      <calculatedColumnFormula>STOCK[[#This Row],[Costo Unitario (USD)]]+STOCK[[#This Row],[Costo Envío (USD)]]+STOCK[[#This Row],[Comisión 10%]]</calculatedColumnFormula>
    </tableColumn>
    <tableColumn id="26" xr3:uid="{0CF8E044-9EA3-C143-9605-5C9780CD5463}" name="Precio Venta Ideal (x1.5)" dataDxfId="73">
      <calculatedColumnFormula>ROUNDUP(T2,0)</calculatedColumnFormula>
    </tableColumn>
    <tableColumn id="14" xr3:uid="{F696554F-9947-834E-9EAD-4D4726C2FF95}" name="Precio Final" dataDxfId="72"/>
    <tableColumn id="27" xr3:uid="{BC945D69-9F4B-7A40-8582-5050E162AF5D}" name="Ganancia Unitaria" dataDxfId="71">
      <calculatedColumnFormula>STOCK[[#This Row],[Precio Final]]-STOCK[[#This Row],[Costo total]]</calculatedColumnFormula>
    </tableColumn>
    <tableColumn id="9" xr3:uid="{1FAF5B63-ACBA-B242-90DB-527D9503C481}" name="Ganancia x Cant Ventas" dataDxfId="70">
      <calculatedColumnFormula>STOCK[[#This Row],[Ganancia Unitaria]]*STOCK[[#This Row],[Salidas]]</calculatedColumnFormula>
    </tableColumn>
    <tableColumn id="2" xr3:uid="{C756BB23-1EDA-C348-A3F9-8A96A71F7019}" name="Detalles de la Compra" dataDxfId="69"/>
    <tableColumn id="11" xr3:uid="{26BCEB9F-AB2B-5E44-9823-BCD18B1CB208}" name="Comisión Bazar 25%" dataDxfId="68"/>
    <tableColumn id="10" xr3:uid="{87671A5C-EC68-EF4A-9618-6A934F304BAD}" name="Gastos totales" dataDxfId="67">
      <calculatedColumnFormula>STOCK[[#This Row],[Costo total]]*STOCK[[#This Row],[Entradas]]</calculatedColumnFormula>
    </tableColumn>
    <tableColumn id="24" xr3:uid="{A10D49C4-19A5-574A-B9F1-0BFB93A95AD3}" name="Valor Stock Actual" dataDxfId="66">
      <calculatedColumnFormula>STOCK[[#This Row],[Stock Actual]]*STOCK[[#This Row],[Costo total]]</calculatedColumnFormula>
    </tableColumn>
    <tableColumn id="29" xr3:uid="{814176B4-7D27-FC45-8C85-CA4821BC7959}" name="Precio Promocion" dataDxfId="65"/>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611" totalsRowShown="0" headerRowDxfId="64" dataDxfId="63">
  <autoFilter ref="A2:M1611" xr:uid="{E74EA521-20AF-4144-BFD6-B4CAB243FD5C}"/>
  <tableColumns count="13">
    <tableColumn id="10" xr3:uid="{254F3DD0-681F-D044-B8E6-8248EFC4ED42}" name="Fecha" dataDxfId="62"/>
    <tableColumn id="1" xr3:uid="{38627A9A-B916-AF4B-908A-31BF87EAFB17}" name="Detalle de compra" dataDxfId="61"/>
    <tableColumn id="2" xr3:uid="{9EDBBC6B-BCEB-D240-81DB-54EF41D3621F}" name="Nombre del Cliente" dataDxfId="60"/>
    <tableColumn id="16" xr3:uid="{D2D2C60C-24F5-A14F-A6D4-FACCA6B9AFC1}" name="Nombre del Gestor" dataDxfId="59"/>
    <tableColumn id="3" xr3:uid="{1F529DD5-D1C2-4249-BF1F-4D042CBB0180}" name="Código del producto Vendido" dataDxfId="58"/>
    <tableColumn id="4" xr3:uid="{629DE25C-9AF7-2D4D-8069-354EDE47972C}" name="Descripcion" dataDxfId="57">
      <calculatedColumnFormula>IFERROR(VLOOKUP(VENTAS[[#This Row],[Código del producto Vendido]],STOCK[],5,FALSE),"-")</calculatedColumnFormula>
    </tableColumn>
    <tableColumn id="5" xr3:uid="{2D8E74F0-BFC9-3345-9C72-753D75E3B370}" name="Cantidad" dataDxfId="56"/>
    <tableColumn id="6" xr3:uid="{36BE525D-D788-A445-9780-12D5093CE733}" name="Precio Venta" dataDxfId="55"/>
    <tableColumn id="9" xr3:uid="{C7149008-C071-C449-8FD5-0D78B763144A}" name="Total" dataDxfId="54">
      <calculatedColumnFormula>VENTAS[[#This Row],[Cantidad]]*VENTAS[[#This Row],[Precio Venta]]</calculatedColumnFormula>
    </tableColumn>
    <tableColumn id="17" xr3:uid="{F982F0FF-F144-0E44-9EA6-4B1C618EBFC1}" name="Comisión 10%" dataDxfId="53">
      <calculatedColumnFormula>IF(VENTAS[[#This Row],[Nombre del Gestor]]&gt;1,  VENTAS[[#This Row],[Total]]*10%, 0)</calculatedColumnFormula>
    </tableColumn>
    <tableColumn id="7" xr3:uid="{8DAE9700-3722-EE49-8126-9BBFB9E8BC1C}" name="Costo SIN Comision" dataDxfId="52">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51">
      <calculatedColumnFormula>VENTAS[[#This Row],[Total]]-VENTAS[[#This Row],[Comisión 10%]]-VENTAS[[#This Row],[Costo SIN Comision]]</calculatedColumnFormula>
    </tableColumn>
    <tableColumn id="11" xr3:uid="{2430B914-035B-E547-A84A-68B44DC4539C}" name="Observaciones" dataDxfId="50"/>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9" dataDxfId="48">
  <autoFilter ref="A1:C1303" xr:uid="{E74EA521-20AF-4144-BFD6-B4CAB243FD5C}"/>
  <tableColumns count="3">
    <tableColumn id="3" xr3:uid="{39437AC8-4D58-884F-BBCC-6B4C1203021D}" name="Code" dataDxfId="47"/>
    <tableColumn id="1" xr3:uid="{EC2B75D7-85C5-3549-81E3-41293E2A2415}" name="Foto" dataDxfId="46"/>
    <tableColumn id="4" xr3:uid="{BD621EAB-BD25-E74E-A1D7-131A314A3D98}" name="Descripcion" dataDxfId="45">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31"/>
  <sheetViews>
    <sheetView showGridLines="0" tabSelected="1" zoomScale="125" zoomScaleNormal="110" workbookViewId="0">
      <pane ySplit="1" topLeftCell="A1519" activePane="bottomLeft" state="frozen"/>
      <selection activeCell="D1" sqref="D1"/>
      <selection pane="bottomLeft" activeCell="P1524" sqref="P1524:P1526"/>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04" style="2" customWidth="1"/>
    <col min="7" max="7" width="3" style="1" hidden="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6" customFormat="1" ht="55" customHeight="1">
      <c r="A1" s="40" t="s">
        <v>5</v>
      </c>
      <c r="B1" s="40" t="s">
        <v>213</v>
      </c>
      <c r="C1" s="41" t="s">
        <v>0</v>
      </c>
      <c r="D1" s="42" t="s">
        <v>1</v>
      </c>
      <c r="E1" s="42" t="s">
        <v>1371</v>
      </c>
      <c r="F1" s="42" t="s">
        <v>1372</v>
      </c>
      <c r="G1" s="42" t="s">
        <v>2</v>
      </c>
      <c r="H1" s="42" t="s">
        <v>1370</v>
      </c>
      <c r="I1" s="43" t="s">
        <v>3</v>
      </c>
      <c r="J1" s="44" t="s">
        <v>6</v>
      </c>
      <c r="K1" s="44" t="s">
        <v>7</v>
      </c>
      <c r="L1" s="44" t="s">
        <v>8</v>
      </c>
      <c r="M1" s="42" t="s">
        <v>1369</v>
      </c>
      <c r="N1" s="43" t="s">
        <v>9</v>
      </c>
      <c r="O1" s="43" t="s">
        <v>13</v>
      </c>
      <c r="P1" s="43" t="s">
        <v>10</v>
      </c>
      <c r="Q1" s="44" t="s">
        <v>12</v>
      </c>
      <c r="R1" s="43" t="s">
        <v>14</v>
      </c>
      <c r="S1" s="43" t="s">
        <v>17</v>
      </c>
      <c r="T1" s="43" t="s">
        <v>1194</v>
      </c>
      <c r="U1" s="45" t="s">
        <v>1384</v>
      </c>
      <c r="V1" s="43" t="s">
        <v>1383</v>
      </c>
      <c r="W1" s="43" t="s">
        <v>1380</v>
      </c>
      <c r="X1" s="43" t="s">
        <v>1381</v>
      </c>
      <c r="Y1" s="42" t="s">
        <v>1539</v>
      </c>
      <c r="Z1" s="43" t="s">
        <v>1981</v>
      </c>
      <c r="AA1" s="43" t="s">
        <v>1763</v>
      </c>
      <c r="AB1" s="43" t="s">
        <v>1764</v>
      </c>
      <c r="AC1" s="43" t="s">
        <v>2586</v>
      </c>
    </row>
    <row r="2" spans="1:29" s="6" customFormat="1" ht="50"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3138</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3016</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3137</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3137</v>
      </c>
      <c r="E52" s="6" t="s">
        <v>1564</v>
      </c>
      <c r="F52" s="6" t="s">
        <v>3015</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3135</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3136</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3127</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3127</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3135</v>
      </c>
      <c r="E119" s="4" t="s">
        <v>2936</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3128</v>
      </c>
      <c r="E126" s="6" t="s">
        <v>3139</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3134</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3132</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3133</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3127</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3132</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3127</v>
      </c>
      <c r="E149" s="4" t="s">
        <v>364</v>
      </c>
      <c r="F149" s="4" t="s">
        <v>3001</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3127</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3127</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3128</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3127</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1</v>
      </c>
      <c r="L159" s="5">
        <f>STOCK[[#This Row],[Entradas]]-STOCK[[#This Row],[Salidas]]</f>
        <v>0</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17.328888888888891</v>
      </c>
      <c r="AA159" s="4">
        <f>STOCK[[#This Row],[Costo total]]*STOCK[[#This Row],[Entradas]]</f>
        <v>17.671111111111109</v>
      </c>
      <c r="AB159" s="4">
        <f>STOCK[[#This Row],[Stock Actual]]*STOCK[[#This Row],[Costo total]]</f>
        <v>0</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3127</v>
      </c>
      <c r="E162" s="6" t="s">
        <v>1586</v>
      </c>
      <c r="F162" s="6" t="s">
        <v>3001</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3127</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3128</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3127</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3127</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3131</v>
      </c>
      <c r="E217" s="4" t="s">
        <v>1592</v>
      </c>
      <c r="F217" s="4" t="s">
        <v>3014</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3131</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3130</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2</v>
      </c>
      <c r="L224" s="29">
        <f>STOCK[[#This Row],[Entradas]]-STOCK[[#This Row],[Salidas]]</f>
        <v>0</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9.4255555555555546</v>
      </c>
      <c r="AA224" s="6">
        <f>STOCK[[#This Row],[Costo total]]*STOCK[[#This Row],[Entradas]]</f>
        <v>20.574444444444445</v>
      </c>
      <c r="AB224" s="6">
        <f>STOCK[[#This Row],[Stock Actual]]*STOCK[[#This Row],[Costo total]]</f>
        <v>0</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4" t="s">
        <v>211</v>
      </c>
      <c r="E230" s="6" t="s">
        <v>3013</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3140</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3140</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3129</v>
      </c>
      <c r="E255" s="4" t="s">
        <v>2959</v>
      </c>
      <c r="F255" s="4" t="s">
        <v>252</v>
      </c>
      <c r="G255" s="4" t="s">
        <v>69</v>
      </c>
      <c r="H255" s="4">
        <f>STOCK[[#This Row],[Precio Final]]</f>
        <v>45</v>
      </c>
      <c r="I255" s="4">
        <f>STOCK[[#This Row],[Precio Venta Ideal (x1.5)]]</f>
        <v>45.802499999999995</v>
      </c>
      <c r="J255" s="5">
        <v>1</v>
      </c>
      <c r="K255" s="5">
        <f>SUMIFS(VENTAS[Cantidad],VENTAS[Código del producto Vendido],STOCK[[#This Row],[Code]])</f>
        <v>1</v>
      </c>
      <c r="L255" s="5">
        <f>STOCK[[#This Row],[Entradas]]-STOCK[[#This Row],[Salidas]]</f>
        <v>0</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14.465000000000003</v>
      </c>
      <c r="AA255" s="4">
        <f>STOCK[[#This Row],[Costo total]]*STOCK[[#This Row],[Entradas]]</f>
        <v>30.534999999999997</v>
      </c>
      <c r="AB255" s="4">
        <f>STOCK[[#This Row],[Stock Actual]]*STOCK[[#This Row],[Costo total]]</f>
        <v>0</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1884</v>
      </c>
      <c r="E269" s="4" t="s">
        <v>2642</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3128</v>
      </c>
      <c r="E270" s="6" t="s">
        <v>2642</v>
      </c>
      <c r="F270" s="6" t="s">
        <v>241</v>
      </c>
      <c r="G270" s="6" t="s">
        <v>69</v>
      </c>
      <c r="H270" s="6">
        <f>STOCK[[#This Row],[Precio Final]]</f>
        <v>12</v>
      </c>
      <c r="I270" s="6">
        <f>STOCK[[#This Row],[Precio Venta Ideal (x1.5)]]</f>
        <v>9.59</v>
      </c>
      <c r="J270" s="29">
        <v>4</v>
      </c>
      <c r="K270" s="29">
        <f>SUMIFS(VENTAS[Cantidad],VENTAS[Código del producto Vendido],STOCK[[#This Row],[Code]])</f>
        <v>4</v>
      </c>
      <c r="L270" s="29">
        <f>STOCK[[#This Row],[Entradas]]-STOCK[[#This Row],[Salidas]]</f>
        <v>0</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22.426666666666666</v>
      </c>
      <c r="AA270" s="6">
        <f>STOCK[[#This Row],[Costo total]]*STOCK[[#This Row],[Entradas]]</f>
        <v>25.573333333333334</v>
      </c>
      <c r="AB270" s="6">
        <f>STOCK[[#This Row],[Stock Actual]]*STOCK[[#This Row],[Costo total]]</f>
        <v>0</v>
      </c>
      <c r="AC270" s="6">
        <v>9</v>
      </c>
    </row>
    <row r="271" spans="1:29" s="4" customFormat="1" ht="50" customHeight="1">
      <c r="A271" s="4" t="s">
        <v>732</v>
      </c>
      <c r="B271" s="13"/>
      <c r="C271" s="4" t="s">
        <v>4</v>
      </c>
      <c r="D271" s="6" t="s">
        <v>3128</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3128</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3128</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3128</v>
      </c>
      <c r="E274" s="6" t="s">
        <v>2643</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1884</v>
      </c>
      <c r="E275" s="4" t="s">
        <v>2643</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3128</v>
      </c>
      <c r="E276" s="6" t="s">
        <v>2643</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3128</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3128</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3128</v>
      </c>
      <c r="E279" s="4" t="s">
        <v>1599</v>
      </c>
      <c r="F279" s="4" t="s">
        <v>243</v>
      </c>
      <c r="G279" s="4" t="s">
        <v>69</v>
      </c>
      <c r="H279" s="4">
        <f>STOCK[[#This Row],[Precio Final]]</f>
        <v>12</v>
      </c>
      <c r="I279" s="4">
        <f>STOCK[[#This Row],[Precio Venta Ideal (x1.5)]]</f>
        <v>10.1525</v>
      </c>
      <c r="J279" s="5">
        <v>3</v>
      </c>
      <c r="K279" s="5">
        <f>SUMIFS(VENTAS[Cantidad],VENTAS[Código del producto Vendido],STOCK[[#This Row],[Code]])</f>
        <v>2</v>
      </c>
      <c r="L279" s="5">
        <f>STOCK[[#This Row],[Entradas]]-STOCK[[#This Row],[Salidas]]</f>
        <v>1</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10.463333333333333</v>
      </c>
      <c r="AA279" s="4">
        <f>STOCK[[#This Row],[Costo total]]*STOCK[[#This Row],[Entradas]]</f>
        <v>20.305</v>
      </c>
      <c r="AB279" s="4">
        <f>STOCK[[#This Row],[Stock Actual]]*STOCK[[#This Row],[Costo total]]</f>
        <v>6.7683333333333335</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2</v>
      </c>
      <c r="L280" s="29">
        <f>STOCK[[#This Row],[Entradas]]-STOCK[[#This Row],[Salidas]]</f>
        <v>2</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14.555555555555557</v>
      </c>
      <c r="AA280" s="6">
        <f>STOCK[[#This Row],[Costo total]]*STOCK[[#This Row],[Entradas]]</f>
        <v>50.888888888888886</v>
      </c>
      <c r="AB280" s="6">
        <f>STOCK[[#This Row],[Stock Actual]]*STOCK[[#This Row],[Costo total]]</f>
        <v>25.444444444444443</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3127</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3127</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3128</v>
      </c>
      <c r="E314" s="6" t="s">
        <v>2644</v>
      </c>
      <c r="F314" s="6" t="s">
        <v>238</v>
      </c>
      <c r="G314" s="6" t="s">
        <v>69</v>
      </c>
      <c r="H314" s="6">
        <f>STOCK[[#This Row],[Precio Final]]</f>
        <v>12</v>
      </c>
      <c r="I314" s="6">
        <f>STOCK[[#This Row],[Precio Venta Ideal (x1.5)]]</f>
        <v>9.1525000000000016</v>
      </c>
      <c r="J314" s="29">
        <v>3</v>
      </c>
      <c r="K314" s="29">
        <f>SUMIFS(VENTAS[Cantidad],VENTAS[Código del producto Vendido],STOCK[[#This Row],[Code]])</f>
        <v>3</v>
      </c>
      <c r="L314" s="29">
        <f>STOCK[[#This Row],[Entradas]]-STOCK[[#This Row],[Salidas]]</f>
        <v>0</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17.694999999999997</v>
      </c>
      <c r="AA314" s="6">
        <f>STOCK[[#This Row],[Costo total]]*STOCK[[#This Row],[Entradas]]</f>
        <v>18.305000000000003</v>
      </c>
      <c r="AB314" s="6">
        <f>STOCK[[#This Row],[Stock Actual]]*STOCK[[#This Row],[Costo total]]</f>
        <v>0</v>
      </c>
      <c r="AC314" s="6">
        <v>9</v>
      </c>
    </row>
    <row r="315" spans="1:29" s="4" customFormat="1" ht="50" customHeight="1">
      <c r="A315" s="4" t="s">
        <v>759</v>
      </c>
      <c r="B315" s="13"/>
      <c r="C315" s="4" t="s">
        <v>4</v>
      </c>
      <c r="D315" s="4" t="s">
        <v>1884</v>
      </c>
      <c r="E315" s="4" t="s">
        <v>2644</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1884</v>
      </c>
      <c r="E316" s="6" t="s">
        <v>2644</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3128</v>
      </c>
      <c r="E320" s="6" t="s">
        <v>2645</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1885</v>
      </c>
      <c r="E321" s="4" t="s">
        <v>2645</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3128</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3141</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3127</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3135</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3127</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3142</v>
      </c>
      <c r="E336" s="6" t="s">
        <v>3020</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3143</v>
      </c>
      <c r="E338" s="6" t="s">
        <v>3019</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3144</v>
      </c>
      <c r="E339" s="4" t="s">
        <v>3018</v>
      </c>
      <c r="F339" s="4" t="s">
        <v>3017</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3144</v>
      </c>
      <c r="E340" s="6" t="s">
        <v>3018</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3126</v>
      </c>
      <c r="E345" s="4" t="s">
        <v>3021</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3125</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3125</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3124</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2998</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3145</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3145</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3145</v>
      </c>
      <c r="E362" s="6" t="s">
        <v>1611</v>
      </c>
      <c r="F362" s="6" t="s">
        <v>2999</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3145</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2999</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3116</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3116</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3116</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12</v>
      </c>
    </row>
    <row r="385" spans="1:29" s="4" customFormat="1" ht="50" customHeight="1">
      <c r="A385" s="4" t="s">
        <v>815</v>
      </c>
      <c r="B385" s="13"/>
      <c r="C385" s="4" t="s">
        <v>4</v>
      </c>
      <c r="D385" s="4" t="s">
        <v>3127</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3141</v>
      </c>
      <c r="E387" s="4" t="s">
        <v>320</v>
      </c>
      <c r="F387" s="4" t="s">
        <v>3022</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3128</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3130</v>
      </c>
      <c r="E390" s="6" t="s">
        <v>2993</v>
      </c>
      <c r="F390" s="6" t="s">
        <v>238</v>
      </c>
      <c r="G390" s="6" t="s">
        <v>69</v>
      </c>
      <c r="H390" s="6">
        <f>STOCK[[#This Row],[Precio Final]]</f>
        <v>20</v>
      </c>
      <c r="I390" s="6">
        <f>STOCK[[#This Row],[Precio Venta Ideal (x1.5)]]</f>
        <v>12.833333333333332</v>
      </c>
      <c r="J390" s="29">
        <v>1</v>
      </c>
      <c r="K390" s="29">
        <f>SUMIFS(VENTAS[Cantidad],VENTAS[Código del producto Vendido],STOCK[[#This Row],[Code]])</f>
        <v>1</v>
      </c>
      <c r="L390" s="29">
        <f>STOCK[[#This Row],[Entradas]]-STOCK[[#This Row],[Salidas]]</f>
        <v>0</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11.444444444444445</v>
      </c>
      <c r="AA390" s="6">
        <f>STOCK[[#This Row],[Costo total]]*STOCK[[#This Row],[Entradas]]</f>
        <v>8.5555555555555554</v>
      </c>
      <c r="AB390" s="6">
        <f>STOCK[[#This Row],[Stock Actual]]*STOCK[[#This Row],[Costo total]]</f>
        <v>0</v>
      </c>
      <c r="AC390" s="6">
        <v>15</v>
      </c>
    </row>
    <row r="391" spans="1:29" s="4" customFormat="1" ht="50"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3127</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3146</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3128</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3128</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3128</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3127</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3129</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3147</v>
      </c>
      <c r="E416" s="6" t="s">
        <v>2976</v>
      </c>
      <c r="F416" s="6" t="s">
        <v>2789</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3148</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3148</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3133</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1</v>
      </c>
      <c r="L445" s="5">
        <f>STOCK[[#This Row],[Entradas]]-STOCK[[#This Row],[Salidas]]</f>
        <v>1</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5.7513636363636369</v>
      </c>
      <c r="AA445" s="4">
        <f>STOCK[[#This Row],[Costo total]]*STOCK[[#This Row],[Entradas]]</f>
        <v>18.497272727272726</v>
      </c>
      <c r="AB445" s="4">
        <f>STOCK[[#This Row],[Stock Actual]]*STOCK[[#This Row],[Costo total]]</f>
        <v>9.2486363636363631</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3127</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2588</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3135</v>
      </c>
      <c r="E492" s="6" t="s">
        <v>3149</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2</v>
      </c>
      <c r="K502" s="29">
        <f>SUMIFS(VENTAS[Cantidad],VENTAS[Código del producto Vendido],STOCK[[#This Row],[Code]])</f>
        <v>1</v>
      </c>
      <c r="L502" s="29">
        <f>STOCK[[#This Row],[Entradas]]-STOCK[[#This Row],[Salidas]]</f>
        <v>1</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33.85</v>
      </c>
      <c r="AB502" s="6">
        <f>STOCK[[#This Row],[Stock Actual]]*STOCK[[#This Row],[Costo total]]</f>
        <v>16.925000000000001</v>
      </c>
    </row>
    <row r="503" spans="1:28" s="4" customFormat="1" ht="50"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2588</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3142</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3142</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3142</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2</v>
      </c>
      <c r="L519" s="5">
        <f>STOCK[[#This Row],[Entradas]]-STOCK[[#This Row],[Salidas]]</f>
        <v>2</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6.2147058823529413</v>
      </c>
      <c r="AA519" s="4">
        <f>STOCK[[#This Row],[Costo total]]*STOCK[[#This Row],[Entradas]]</f>
        <v>23.570588235294117</v>
      </c>
      <c r="AB519" s="4">
        <f>STOCK[[#This Row],[Stock Actual]]*STOCK[[#This Row],[Costo total]]</f>
        <v>11.785294117647059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3150</v>
      </c>
      <c r="F548" s="4" t="s">
        <v>3017</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3150</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3126</v>
      </c>
      <c r="E557" s="6" t="s">
        <v>965</v>
      </c>
      <c r="F557" s="6" t="s">
        <v>3022</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3125</v>
      </c>
      <c r="E559" s="6" t="s">
        <v>3050</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3124</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3124</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8</v>
      </c>
      <c r="L570" s="5">
        <f>STOCK[[#This Row],[Entradas]]-STOCK[[#This Row],[Salidas]]</f>
        <v>3</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19.759999999999998</v>
      </c>
      <c r="Y570" s="4" t="s">
        <v>1400</v>
      </c>
      <c r="AA570" s="4">
        <f>STOCK[[#This Row],[Costo total]]*STOCK[[#This Row],[Entradas]]</f>
        <v>27.830000000000002</v>
      </c>
      <c r="AB570" s="4">
        <f>STOCK[[#This Row],[Stock Actual]]*STOCK[[#This Row],[Costo total]]</f>
        <v>7.5900000000000007</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2496</v>
      </c>
      <c r="F572" s="4" t="s">
        <v>243</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2255</v>
      </c>
      <c r="E586" s="4" t="s">
        <v>2977</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1884</v>
      </c>
      <c r="E632" s="4" t="s">
        <v>3023</v>
      </c>
      <c r="F632" s="4" t="s">
        <v>3001</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2641</v>
      </c>
      <c r="B640" s="13"/>
      <c r="C640" s="4" t="s">
        <v>4</v>
      </c>
      <c r="D640" s="4" t="s">
        <v>1884</v>
      </c>
      <c r="E640" s="4" t="s">
        <v>3024</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3135</v>
      </c>
      <c r="E641" s="6" t="s">
        <v>2010</v>
      </c>
      <c r="F641" s="6" t="s">
        <v>3034</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3135</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3116</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3116</v>
      </c>
      <c r="E656" s="4" t="s">
        <v>3123</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3116</v>
      </c>
      <c r="E657" s="6" t="s">
        <v>3122</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3116</v>
      </c>
      <c r="E658" s="4" t="s">
        <v>2029</v>
      </c>
      <c r="F658" s="4" t="s">
        <v>241</v>
      </c>
      <c r="G658" s="4" t="s">
        <v>214</v>
      </c>
      <c r="H658" s="4">
        <f>STOCK[[#This Row],[Precio Final]]</f>
        <v>25</v>
      </c>
      <c r="I658" s="4">
        <f>STOCK[[#This Row],[Precio Venta Ideal (x1.5)]]</f>
        <v>32.25</v>
      </c>
      <c r="J658" s="5">
        <v>2</v>
      </c>
      <c r="K658" s="5">
        <f>SUMIFS(VENTAS[Cantidad],VENTAS[Código del producto Vendido],STOCK[[#This Row],[Code]])</f>
        <v>2</v>
      </c>
      <c r="L658" s="5">
        <f>STOCK[[#This Row],[Entradas]]-STOCK[[#This Row],[Salidas]]</f>
        <v>0</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7</v>
      </c>
      <c r="AA658" s="4">
        <f>STOCK[[#This Row],[Costo total]]*STOCK[[#This Row],[Entradas]]</f>
        <v>43</v>
      </c>
      <c r="AB658" s="4">
        <f>STOCK[[#This Row],[Stock Actual]]*STOCK[[#This Row],[Costo total]]</f>
        <v>0</v>
      </c>
    </row>
    <row r="659" spans="1:28" s="6" customFormat="1" ht="50"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1884</v>
      </c>
      <c r="E664" s="4" t="s">
        <v>2969</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3116</v>
      </c>
      <c r="E673" s="6" t="s">
        <v>3151</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3121</v>
      </c>
      <c r="E675" s="6" t="s">
        <v>3152</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3116</v>
      </c>
      <c r="E676" s="6" t="s">
        <v>3152</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3117</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1884</v>
      </c>
      <c r="E693" s="6" t="s">
        <v>3041</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1884</v>
      </c>
      <c r="E694" s="6" t="s">
        <v>3041</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1884</v>
      </c>
      <c r="E695" s="6" t="s">
        <v>3042</v>
      </c>
      <c r="F695" s="6" t="s">
        <v>243</v>
      </c>
      <c r="G695" s="6" t="s">
        <v>1141</v>
      </c>
      <c r="H695" s="6">
        <f>STOCK[[#This Row],[Precio Final]]</f>
        <v>12</v>
      </c>
      <c r="I695" s="6">
        <f>STOCK[[#This Row],[Precio Venta Ideal (x1.5)]]</f>
        <v>15.299999999999999</v>
      </c>
      <c r="J695" s="29">
        <v>3</v>
      </c>
      <c r="K695" s="29">
        <f>SUMIFS(VENTAS[Cantidad],VENTAS[Código del producto Vendido],STOCK[[#This Row],[Code]])</f>
        <v>2</v>
      </c>
      <c r="L695" s="29">
        <f>STOCK[[#This Row],[Entradas]]-STOCK[[#This Row],[Salidas]]</f>
        <v>1</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3.6000000000000014</v>
      </c>
      <c r="AA695" s="6">
        <f>STOCK[[#This Row],[Costo total]]*STOCK[[#This Row],[Entradas]]</f>
        <v>30.599999999999998</v>
      </c>
      <c r="AB695" s="6">
        <f>STOCK[[#This Row],[Stock Actual]]*STOCK[[#This Row],[Costo total]]</f>
        <v>10.199999999999999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1884</v>
      </c>
      <c r="E697" s="6" t="s">
        <v>3025</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1885</v>
      </c>
      <c r="E698" s="6" t="s">
        <v>3025</v>
      </c>
      <c r="F698" s="4" t="s">
        <v>3026</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2972</v>
      </c>
      <c r="F699" s="6" t="s">
        <v>241</v>
      </c>
      <c r="G699" s="6" t="s">
        <v>1141</v>
      </c>
      <c r="H699" s="6">
        <f>STOCK[[#This Row],[Precio Final]]</f>
        <v>23</v>
      </c>
      <c r="I699" s="6">
        <f>STOCK[[#This Row],[Precio Venta Ideal (x1.5)]]</f>
        <v>24.78</v>
      </c>
      <c r="J699" s="29">
        <v>4</v>
      </c>
      <c r="K699" s="29">
        <f>SUMIFS(VENTAS[Cantidad],VENTAS[Código del producto Vendido],STOCK[[#This Row],[Code]])</f>
        <v>4</v>
      </c>
      <c r="L699" s="29">
        <f>STOCK[[#This Row],[Entradas]]-STOCK[[#This Row],[Salidas]]</f>
        <v>0</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25.92</v>
      </c>
      <c r="AA699" s="6">
        <f>STOCK[[#This Row],[Costo total]]*STOCK[[#This Row],[Entradas]]</f>
        <v>66.08</v>
      </c>
      <c r="AB699" s="6">
        <f>STOCK[[#This Row],[Stock Actual]]*STOCK[[#This Row],[Costo total]]</f>
        <v>0</v>
      </c>
    </row>
    <row r="700" spans="1:29" s="4" customFormat="1" ht="50"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3135</v>
      </c>
      <c r="E701" s="6" t="s">
        <v>2012</v>
      </c>
      <c r="F701" s="6" t="s">
        <v>3035</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3127</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2953</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3127</v>
      </c>
      <c r="E725" s="6" t="s">
        <v>3027</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3133</v>
      </c>
      <c r="E726" s="6" t="s">
        <v>3027</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3027</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3117</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3117</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3117</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3117</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3117</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3117</v>
      </c>
      <c r="E733" s="6" t="s">
        <v>1298</v>
      </c>
      <c r="F733" s="6" t="s">
        <v>3031</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2970</v>
      </c>
      <c r="F742" s="4" t="s">
        <v>455</v>
      </c>
      <c r="G742" s="4" t="s">
        <v>69</v>
      </c>
      <c r="H742" s="4">
        <f>STOCK[[#This Row],[Precio Final]]</f>
        <v>20</v>
      </c>
      <c r="I742" s="4">
        <f>STOCK[[#This Row],[Precio Venta Ideal (x1.5)]]</f>
        <v>25.5</v>
      </c>
      <c r="J742" s="5">
        <v>1</v>
      </c>
      <c r="K742" s="5">
        <f>SUMIFS(VENTAS[Cantidad],VENTAS[Código del producto Vendido],STOCK[[#This Row],[Code]])</f>
        <v>2</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6</v>
      </c>
      <c r="Y742" s="4" t="s">
        <v>1301</v>
      </c>
      <c r="AA742" s="4">
        <f>STOCK[[#This Row],[Costo total]]*STOCK[[#This Row],[Entradas]]</f>
        <v>17</v>
      </c>
      <c r="AB742" s="4">
        <f>STOCK[[#This Row],[Stock Actual]]*STOCK[[#This Row],[Costo total]]</f>
        <v>-17</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1884</v>
      </c>
      <c r="E744" s="4" t="s">
        <v>3028</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1884</v>
      </c>
      <c r="E758" s="4" t="s">
        <v>2978</v>
      </c>
      <c r="F758" s="4" t="s">
        <v>2979</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3155</v>
      </c>
      <c r="E779" s="6" t="s">
        <v>2952</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3116</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3117</v>
      </c>
      <c r="E782" s="4" t="s">
        <v>3033</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2636</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3117</v>
      </c>
      <c r="E784" s="4" t="s">
        <v>3120</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3117</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1922</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2637</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2637</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2637</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2637</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2951</v>
      </c>
      <c r="F795" s="6" t="s">
        <v>3030</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2950</v>
      </c>
      <c r="F796" s="4" t="s">
        <v>3000</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2950</v>
      </c>
      <c r="F797" s="6" t="s">
        <v>3029</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3128</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3128</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3127</v>
      </c>
      <c r="E830" s="4" t="s">
        <v>2171</v>
      </c>
      <c r="F830" s="4" t="s">
        <v>3031</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3116</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1922</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1</v>
      </c>
      <c r="L853" s="29">
        <f>STOCK[[#This Row],[Entradas]]-STOCK[[#This Row],[Salidas]]</f>
        <v>2</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6.5</v>
      </c>
      <c r="AA853" s="6">
        <f>STOCK[[#This Row],[Costo total]]*STOCK[[#This Row],[Entradas]]</f>
        <v>70.5</v>
      </c>
      <c r="AB853" s="6">
        <f>STOCK[[#This Row],[Stock Actual]]*STOCK[[#This Row],[Costo total]]</f>
        <v>47</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2585</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3119</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3119</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3119</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2584</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2</v>
      </c>
      <c r="L875" s="29">
        <f>STOCK[[#This Row],[Entradas]]-STOCK[[#This Row],[Salidas]]</f>
        <v>0</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9.117647058823529</v>
      </c>
      <c r="Y875" s="6" t="s">
        <v>1875</v>
      </c>
      <c r="Z875" s="6">
        <f>STOCK[[#This Row],[Costo Envío (USD)]]*STOCK[[#This Row],[Entradas]]</f>
        <v>8</v>
      </c>
      <c r="AA875" s="6">
        <f>STOCK[[#This Row],[Costo total]]*STOCK[[#This Row],[Entradas]]</f>
        <v>40.882352941176471</v>
      </c>
      <c r="AB875" s="6">
        <f>STOCK[[#This Row],[Stock Actual]]*STOCK[[#This Row],[Costo total]]</f>
        <v>0</v>
      </c>
    </row>
    <row r="876" spans="1:28" s="4" customFormat="1" ht="50"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2157</v>
      </c>
      <c r="E887" s="6" t="s">
        <v>3044</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2157</v>
      </c>
      <c r="E888" s="4" t="s">
        <v>3043</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7</v>
      </c>
      <c r="L889" s="29">
        <f>STOCK[[#This Row],[Entradas]]-STOCK[[#This Row],[Salidas]]</f>
        <v>13</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3.2941176470588234</v>
      </c>
      <c r="Y889" s="6" t="s">
        <v>1875</v>
      </c>
      <c r="Z889" s="6">
        <f>STOCK[[#This Row],[Costo Envío (USD)]]*STOCK[[#This Row],[Entradas]]</f>
        <v>1</v>
      </c>
      <c r="AA889" s="6">
        <f>STOCK[[#This Row],[Costo total]]*STOCK[[#This Row],[Entradas]]</f>
        <v>10.588235294117647</v>
      </c>
      <c r="AB889" s="6">
        <f>STOCK[[#This Row],[Stock Actual]]*STOCK[[#This Row],[Costo total]]</f>
        <v>6.882352941176471</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2962</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2962</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2962</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3095</v>
      </c>
      <c r="B906" s="13"/>
      <c r="C906" s="4" t="s">
        <v>4</v>
      </c>
      <c r="D906" s="4" t="s">
        <v>2585</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2964</v>
      </c>
      <c r="E910" s="4" t="s">
        <v>2963</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1</v>
      </c>
      <c r="L916" s="5">
        <f>STOCK[[#This Row],[Entradas]]-STOCK[[#This Row],[Salidas]]</f>
        <v>0</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10.709999999999999</v>
      </c>
      <c r="Y916" s="4" t="s">
        <v>1859</v>
      </c>
      <c r="AA916" s="4">
        <f>STOCK[[#This Row],[Costo total]]*STOCK[[#This Row],[Entradas]]</f>
        <v>14.290000000000001</v>
      </c>
      <c r="AB916" s="4">
        <f>STOCK[[#This Row],[Stock Actual]]*STOCK[[#This Row],[Costo total]]</f>
        <v>0</v>
      </c>
    </row>
    <row r="917" spans="1:28" s="6" customFormat="1" ht="50"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1</v>
      </c>
      <c r="L917" s="29">
        <f>STOCK[[#This Row],[Entradas]]-STOCK[[#This Row],[Salidas]]</f>
        <v>0</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10.709999999999999</v>
      </c>
      <c r="Y917" s="6" t="s">
        <v>1859</v>
      </c>
      <c r="AA917" s="6">
        <f>STOCK[[#This Row],[Costo total]]*STOCK[[#This Row],[Entradas]]</f>
        <v>14.290000000000001</v>
      </c>
      <c r="AB917" s="6">
        <f>STOCK[[#This Row],[Stock Actual]]*STOCK[[#This Row],[Costo total]]</f>
        <v>0</v>
      </c>
    </row>
    <row r="918" spans="1:28" s="4" customFormat="1" ht="50" customHeight="1">
      <c r="A918" s="4" t="s">
        <v>1796</v>
      </c>
      <c r="B918" s="13"/>
      <c r="C918" s="4" t="s">
        <v>4</v>
      </c>
      <c r="D918" s="4" t="s">
        <v>2153</v>
      </c>
      <c r="E918" s="4" t="s">
        <v>1798</v>
      </c>
      <c r="F918" s="4" t="s">
        <v>3032</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3022</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2</v>
      </c>
      <c r="L949" s="29">
        <f>STOCK[[#This Row],[Entradas]]-STOCK[[#This Row],[Salidas]]</f>
        <v>0</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6.8000000000000007</v>
      </c>
      <c r="Y949" s="6" t="s">
        <v>1858</v>
      </c>
      <c r="AA949" s="6">
        <f>STOCK[[#This Row],[Costo total]]*STOCK[[#This Row],[Entradas]]</f>
        <v>21.2</v>
      </c>
      <c r="AB949" s="6">
        <f>STOCK[[#This Row],[Stock Actual]]*STOCK[[#This Row],[Costo total]]</f>
        <v>0</v>
      </c>
    </row>
    <row r="950" spans="1:28" s="4" customFormat="1" ht="50"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3036</v>
      </c>
      <c r="F957" s="6" t="s">
        <v>241</v>
      </c>
      <c r="G957" s="6" t="s">
        <v>69</v>
      </c>
      <c r="H957" s="6">
        <f>STOCK[[#This Row],[Precio Final]]</f>
        <v>30</v>
      </c>
      <c r="I957" s="6">
        <f>STOCK[[#This Row],[Precio Venta Ideal (x1.5)]]</f>
        <v>21.914999999999999</v>
      </c>
      <c r="J957" s="29">
        <v>1</v>
      </c>
      <c r="K957" s="29">
        <f>SUMIFS(VENTAS[Cantidad],VENTAS[Código del producto Vendido],STOCK[[#This Row],[Code]])</f>
        <v>1</v>
      </c>
      <c r="L957" s="29">
        <f>STOCK[[#This Row],[Entradas]]-STOCK[[#This Row],[Salidas]]</f>
        <v>0</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15.39</v>
      </c>
      <c r="Y957" s="6" t="s">
        <v>1857</v>
      </c>
      <c r="AA957" s="6">
        <f>STOCK[[#This Row],[Costo total]]*STOCK[[#This Row],[Entradas]]</f>
        <v>14.61</v>
      </c>
      <c r="AB957" s="6">
        <f>STOCK[[#This Row],[Stock Actual]]*STOCK[[#This Row],[Costo total]]</f>
        <v>0</v>
      </c>
    </row>
    <row r="958" spans="1:28" s="4" customFormat="1" ht="50"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3153</v>
      </c>
      <c r="E962" s="4" t="s">
        <v>3039</v>
      </c>
      <c r="F962" s="4" t="s">
        <v>241</v>
      </c>
      <c r="G962" s="4" t="s">
        <v>69</v>
      </c>
      <c r="H962" s="4">
        <f>STOCK[[#This Row],[Precio Final]]</f>
        <v>8</v>
      </c>
      <c r="I962" s="4">
        <f>STOCK[[#This Row],[Precio Venta Ideal (x1.5)]]</f>
        <v>6.9750000000000005</v>
      </c>
      <c r="J962" s="5">
        <v>3</v>
      </c>
      <c r="K962" s="5">
        <f>SUMIFS(VENTAS[Cantidad],VENTAS[Código del producto Vendido],STOCK[[#This Row],[Code]])</f>
        <v>1</v>
      </c>
      <c r="L962" s="5">
        <f>STOCK[[#This Row],[Entradas]]-STOCK[[#This Row],[Salidas]]</f>
        <v>2</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3.3499999999999996</v>
      </c>
      <c r="Y962" s="4" t="s">
        <v>1857</v>
      </c>
      <c r="AA962" s="4">
        <f>STOCK[[#This Row],[Costo total]]*STOCK[[#This Row],[Entradas]]</f>
        <v>13.950000000000001</v>
      </c>
      <c r="AB962" s="4">
        <f>STOCK[[#This Row],[Stock Actual]]*STOCK[[#This Row],[Costo total]]</f>
        <v>9.3000000000000007</v>
      </c>
    </row>
    <row r="963" spans="1:29" s="6" customFormat="1" ht="50" customHeight="1">
      <c r="A963" s="6" t="s">
        <v>1836</v>
      </c>
      <c r="B963" s="13"/>
      <c r="C963" s="6" t="s">
        <v>4</v>
      </c>
      <c r="D963" s="4" t="s">
        <v>3153</v>
      </c>
      <c r="E963" s="6" t="s">
        <v>3040</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3153</v>
      </c>
      <c r="E964" s="4" t="s">
        <v>3040</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3127</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customHeight="1">
      <c r="A991" s="6" t="s">
        <v>1959</v>
      </c>
      <c r="B991" s="13"/>
      <c r="C991" s="6" t="s">
        <v>4</v>
      </c>
      <c r="D991" s="6" t="s">
        <v>2923</v>
      </c>
      <c r="E991" s="6" t="s">
        <v>2922</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customHeight="1">
      <c r="A1003" s="6" t="s">
        <v>1988</v>
      </c>
      <c r="B1003" s="13"/>
      <c r="C1003" s="6" t="s">
        <v>4</v>
      </c>
      <c r="D1003" s="6" t="s">
        <v>2177</v>
      </c>
      <c r="E1003" s="6" t="s">
        <v>2856</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2037</v>
      </c>
      <c r="B1019" s="13"/>
      <c r="C1019" s="6" t="s">
        <v>4</v>
      </c>
      <c r="D1019" s="6" t="s">
        <v>1884</v>
      </c>
      <c r="E1019" s="6" t="s">
        <v>3154</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2038</v>
      </c>
      <c r="B1020" s="13"/>
      <c r="C1020" s="4" t="s">
        <v>4</v>
      </c>
      <c r="D1020" s="4" t="s">
        <v>1884</v>
      </c>
      <c r="E1020" s="6" t="s">
        <v>3154</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2924</v>
      </c>
      <c r="B1023" s="13"/>
      <c r="C1023" s="6" t="s">
        <v>4</v>
      </c>
      <c r="D1023" s="6" t="s">
        <v>3127</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2951</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2</v>
      </c>
      <c r="L1026" s="5">
        <f>STOCK[[#This Row],[Entradas]]-STOCK[[#This Row],[Salidas]]</f>
        <v>1</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17.22</v>
      </c>
      <c r="Y1026" s="4" t="s">
        <v>2365</v>
      </c>
      <c r="AA1026" s="4">
        <f>STOCK[[#This Row],[Costo total]]*STOCK[[#This Row],[Entradas]]</f>
        <v>28.17</v>
      </c>
      <c r="AB1026" s="4">
        <f>STOCK[[#This Row],[Stock Actual]]*STOCK[[#This Row],[Costo total]]</f>
        <v>9.39</v>
      </c>
    </row>
    <row r="1027" spans="1:28" s="6" customFormat="1" ht="50"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2</v>
      </c>
      <c r="L1028" s="5">
        <f>STOCK[[#This Row],[Entradas]]-STOCK[[#This Row],[Salidas]]</f>
        <v>0</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14.059999999999999</v>
      </c>
      <c r="Y1028" s="4" t="s">
        <v>2367</v>
      </c>
      <c r="AA1028" s="4">
        <f>STOCK[[#This Row],[Costo total]]*STOCK[[#This Row],[Entradas]]</f>
        <v>9.9400000000000013</v>
      </c>
      <c r="AB1028" s="4">
        <f>STOCK[[#This Row],[Stock Actual]]*STOCK[[#This Row],[Costo total]]</f>
        <v>0</v>
      </c>
    </row>
    <row r="1029" spans="1:28" s="6" customFormat="1" ht="50"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1</v>
      </c>
      <c r="L1032" s="5">
        <f>STOCK[[#This Row],[Entradas]]-STOCK[[#This Row],[Salidas]]</f>
        <v>0</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11.290000000000001</v>
      </c>
      <c r="Y1032" s="4" t="s">
        <v>2371</v>
      </c>
      <c r="AA1032" s="4">
        <f>STOCK[[#This Row],[Costo total]]*STOCK[[#This Row],[Entradas]]</f>
        <v>13.709999999999999</v>
      </c>
      <c r="AB1032" s="4">
        <f>STOCK[[#This Row],[Stock Actual]]*STOCK[[#This Row],[Costo total]]</f>
        <v>0</v>
      </c>
    </row>
    <row r="1033" spans="1:28" s="6" customFormat="1" ht="50"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customHeight="1">
      <c r="A1035" s="6" t="s">
        <v>2467</v>
      </c>
      <c r="B1035" s="13"/>
      <c r="C1035" s="6" t="s">
        <v>4</v>
      </c>
      <c r="D1035" s="6" t="s">
        <v>2220</v>
      </c>
      <c r="E1035" s="6" t="s">
        <v>2221</v>
      </c>
      <c r="F1035" s="6" t="s">
        <v>3038</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customHeight="1">
      <c r="A1037" s="6" t="s">
        <v>2280</v>
      </c>
      <c r="B1037" s="13"/>
      <c r="C1037" s="6" t="s">
        <v>4</v>
      </c>
      <c r="D1037" s="6" t="s">
        <v>2222</v>
      </c>
      <c r="E1037" s="6" t="s">
        <v>2221</v>
      </c>
      <c r="F1037" s="6" t="s">
        <v>3037</v>
      </c>
      <c r="G1037" s="6" t="s">
        <v>1852</v>
      </c>
      <c r="H1037" s="6">
        <f>STOCK[[#This Row],[Precio Final]]</f>
        <v>30</v>
      </c>
      <c r="I1037" s="6">
        <f>STOCK[[#This Row],[Precio Venta Ideal (x1.5)]]</f>
        <v>15.075000000000001</v>
      </c>
      <c r="J1037" s="29">
        <v>2</v>
      </c>
      <c r="K1037" s="29">
        <f>SUMIFS(VENTAS[Cantidad],VENTAS[Código del producto Vendido],STOCK[[#This Row],[Code]])</f>
        <v>2</v>
      </c>
      <c r="L1037" s="29">
        <f>STOCK[[#This Row],[Entradas]]-STOCK[[#This Row],[Salidas]]</f>
        <v>0</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39.9</v>
      </c>
      <c r="Y1037" s="6" t="s">
        <v>2376</v>
      </c>
      <c r="AA1037" s="6">
        <f>STOCK[[#This Row],[Costo total]]*STOCK[[#This Row],[Entradas]]</f>
        <v>20.100000000000001</v>
      </c>
      <c r="AB1037" s="6">
        <f>STOCK[[#This Row],[Stock Actual]]*STOCK[[#This Row],[Costo total]]</f>
        <v>0</v>
      </c>
    </row>
    <row r="1038" spans="1:28" s="4" customFormat="1" ht="50"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1</v>
      </c>
      <c r="L1056" s="5">
        <f>STOCK[[#This Row],[Entradas]]-STOCK[[#This Row],[Salidas]]</f>
        <v>1</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10.02</v>
      </c>
      <c r="Y1056" s="4" t="s">
        <v>2395</v>
      </c>
      <c r="AA1056" s="4">
        <f>STOCK[[#This Row],[Costo total]]*STOCK[[#This Row],[Entradas]]</f>
        <v>29.96</v>
      </c>
      <c r="AB1056" s="4">
        <f>STOCK[[#This Row],[Stock Actual]]*STOCK[[#This Row],[Costo total]]</f>
        <v>14.98</v>
      </c>
    </row>
    <row r="1057" spans="1:28" s="6" customFormat="1" ht="50"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1</v>
      </c>
      <c r="L1057" s="29">
        <f>STOCK[[#This Row],[Entradas]]-STOCK[[#This Row],[Salidas]]</f>
        <v>0</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11.290000000000001</v>
      </c>
      <c r="Y1057" s="6" t="s">
        <v>2396</v>
      </c>
      <c r="AA1057" s="6">
        <f>STOCK[[#This Row],[Costo total]]*STOCK[[#This Row],[Entradas]]</f>
        <v>13.709999999999999</v>
      </c>
      <c r="AB1057" s="6">
        <f>STOCK[[#This Row],[Stock Actual]]*STOCK[[#This Row],[Costo total]]</f>
        <v>0</v>
      </c>
    </row>
    <row r="1058" spans="1:28" s="4" customFormat="1" ht="50"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customHeight="1">
      <c r="A1072" s="4" t="s">
        <v>2312</v>
      </c>
      <c r="B1072" s="13"/>
      <c r="C1072" s="4" t="s">
        <v>4</v>
      </c>
      <c r="D1072" s="4" t="s">
        <v>211</v>
      </c>
      <c r="E1072" s="4" t="s">
        <v>2240</v>
      </c>
      <c r="F1072" s="4" t="s">
        <v>3485</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customHeight="1">
      <c r="A1082" s="4" t="s">
        <v>2321</v>
      </c>
      <c r="B1082" s="13"/>
      <c r="C1082" s="4" t="s">
        <v>4</v>
      </c>
      <c r="D1082" s="4" t="s">
        <v>2249</v>
      </c>
      <c r="E1082" s="4" t="s">
        <v>2589</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customHeight="1">
      <c r="A1083" s="6" t="s">
        <v>2322</v>
      </c>
      <c r="B1083" s="13"/>
      <c r="C1083" s="6" t="s">
        <v>4</v>
      </c>
      <c r="D1083" s="6" t="s">
        <v>2249</v>
      </c>
      <c r="E1083" s="6" t="s">
        <v>2589</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customHeight="1">
      <c r="A1084" s="4" t="s">
        <v>2323</v>
      </c>
      <c r="B1084" s="13"/>
      <c r="C1084" s="4" t="s">
        <v>4</v>
      </c>
      <c r="D1084" s="4" t="s">
        <v>2222</v>
      </c>
      <c r="E1084" s="4" t="s">
        <v>2589</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customHeight="1">
      <c r="A1085" s="6" t="s">
        <v>2472</v>
      </c>
      <c r="B1085" s="13"/>
      <c r="C1085" s="6" t="s">
        <v>4</v>
      </c>
      <c r="D1085" s="6" t="s">
        <v>2222</v>
      </c>
      <c r="E1085" s="6" t="s">
        <v>2589</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customHeight="1">
      <c r="A1086" s="4" t="s">
        <v>2324</v>
      </c>
      <c r="B1086" s="13"/>
      <c r="C1086" s="4" t="s">
        <v>4</v>
      </c>
      <c r="D1086" s="4" t="s">
        <v>2580</v>
      </c>
      <c r="E1086" s="4" t="s">
        <v>2960</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customHeight="1">
      <c r="A1087" s="6" t="s">
        <v>2325</v>
      </c>
      <c r="B1087" s="13"/>
      <c r="C1087" s="6" t="s">
        <v>4</v>
      </c>
      <c r="D1087" s="6" t="s">
        <v>2580</v>
      </c>
      <c r="E1087" s="6" t="s">
        <v>2961</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customHeight="1">
      <c r="A1089" s="6" t="s">
        <v>2327</v>
      </c>
      <c r="B1089" s="13"/>
      <c r="C1089" s="6" t="s">
        <v>4</v>
      </c>
      <c r="D1089" s="6" t="s">
        <v>2580</v>
      </c>
      <c r="E1089" s="6" t="s">
        <v>2590</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customHeight="1">
      <c r="A1090" s="4" t="s">
        <v>2328</v>
      </c>
      <c r="B1090" s="13"/>
      <c r="C1090" s="4" t="s">
        <v>4</v>
      </c>
      <c r="D1090" s="4" t="s">
        <v>2580</v>
      </c>
      <c r="E1090" s="4" t="s">
        <v>2591</v>
      </c>
      <c r="F1090" s="4" t="s">
        <v>1741</v>
      </c>
      <c r="G1090" s="4" t="s">
        <v>1852</v>
      </c>
      <c r="H1090" s="4">
        <f>STOCK[[#This Row],[Precio Final]]</f>
        <v>12</v>
      </c>
      <c r="I1090" s="4">
        <f>STOCK[[#This Row],[Precio Venta Ideal (x1.5)]]</f>
        <v>8.1449999999999996</v>
      </c>
      <c r="J1090" s="5">
        <v>3</v>
      </c>
      <c r="K1090" s="5">
        <f>SUMIFS(VENTAS[Cantidad],VENTAS[Código del producto Vendido],STOCK[[#This Row],[Code]])</f>
        <v>3</v>
      </c>
      <c r="L1090" s="5">
        <f>STOCK[[#This Row],[Entradas]]-STOCK[[#This Row],[Salidas]]</f>
        <v>0</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19.71</v>
      </c>
      <c r="Y1090" s="4" t="s">
        <v>2429</v>
      </c>
      <c r="AA1090" s="4">
        <f>STOCK[[#This Row],[Costo total]]*STOCK[[#This Row],[Entradas]]</f>
        <v>16.29</v>
      </c>
      <c r="AB1090" s="4">
        <f>STOCK[[#This Row],[Stock Actual]]*STOCK[[#This Row],[Costo total]]</f>
        <v>0</v>
      </c>
    </row>
    <row r="1091" spans="1:28" s="6" customFormat="1" ht="50" customHeight="1">
      <c r="A1091" s="6" t="s">
        <v>2329</v>
      </c>
      <c r="B1091" s="13"/>
      <c r="C1091" s="6" t="s">
        <v>4</v>
      </c>
      <c r="D1091" s="6" t="s">
        <v>2580</v>
      </c>
      <c r="E1091" s="6" t="s">
        <v>2592</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2587</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2526</v>
      </c>
      <c r="B1131" s="13"/>
      <c r="C1131" s="6" t="s">
        <v>4</v>
      </c>
      <c r="D1131" s="6" t="s">
        <v>3118</v>
      </c>
      <c r="E1131" s="6" t="s">
        <v>2954</v>
      </c>
      <c r="F1131" s="6" t="s">
        <v>250</v>
      </c>
      <c r="G1131" s="6" t="s">
        <v>2527</v>
      </c>
      <c r="H1131" s="6">
        <f>STOCK[[#This Row],[Precio Final]]</f>
        <v>35</v>
      </c>
      <c r="I1131" s="6">
        <f>STOCK[[#This Row],[Precio Venta Ideal (x1.5)]]</f>
        <v>31.128031727379554</v>
      </c>
      <c r="J1131" s="29">
        <v>1</v>
      </c>
      <c r="K1131" s="29">
        <f>SUMIFS(VENTAS[Cantidad],VENTAS[Código del producto Vendido],STOCK[[#This Row],[Code]])</f>
        <v>1</v>
      </c>
      <c r="L1131" s="29">
        <f>STOCK[[#This Row],[Entradas]]-STOCK[[#This Row],[Salidas]]</f>
        <v>0</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14.247978848413631</v>
      </c>
      <c r="Y1131" s="6" t="s">
        <v>2551</v>
      </c>
      <c r="AA1131" s="6">
        <f>STOCK[[#This Row],[Costo total]]*STOCK[[#This Row],[Entradas]]</f>
        <v>20.752021151586369</v>
      </c>
      <c r="AB1131" s="6">
        <f>STOCK[[#This Row],[Stock Actual]]*STOCK[[#This Row],[Costo total]]</f>
        <v>0</v>
      </c>
    </row>
    <row r="1132" spans="1:28" s="4" customFormat="1" ht="50" customHeight="1">
      <c r="A1132" s="4" t="s">
        <v>2528</v>
      </c>
      <c r="B1132" s="13"/>
      <c r="C1132" s="4" t="s">
        <v>4</v>
      </c>
      <c r="D1132" s="6" t="s">
        <v>3118</v>
      </c>
      <c r="E1132" s="4" t="s">
        <v>2593</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customHeight="1">
      <c r="A1133" s="6" t="s">
        <v>2529</v>
      </c>
      <c r="B1133" s="13"/>
      <c r="C1133" s="6" t="s">
        <v>4</v>
      </c>
      <c r="D1133" s="6" t="s">
        <v>3118</v>
      </c>
      <c r="E1133" s="6" t="s">
        <v>2593</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customHeight="1">
      <c r="A1134" s="4" t="s">
        <v>2530</v>
      </c>
      <c r="B1134" s="13"/>
      <c r="C1134" s="4" t="s">
        <v>4</v>
      </c>
      <c r="D1134" s="6" t="s">
        <v>3118</v>
      </c>
      <c r="E1134" s="4" t="s">
        <v>2593</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customHeight="1">
      <c r="A1135" s="6" t="s">
        <v>2531</v>
      </c>
      <c r="B1135" s="13"/>
      <c r="C1135" s="6" t="s">
        <v>4</v>
      </c>
      <c r="D1135" s="6" t="s">
        <v>3118</v>
      </c>
      <c r="E1135" s="6" t="s">
        <v>2593</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customHeight="1">
      <c r="A1136" s="4" t="s">
        <v>2532</v>
      </c>
      <c r="B1136" s="13"/>
      <c r="C1136" s="4" t="s">
        <v>4</v>
      </c>
      <c r="D1136" s="6" t="s">
        <v>3117</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customHeight="1">
      <c r="A1137" s="6" t="s">
        <v>2533</v>
      </c>
      <c r="B1137" s="13"/>
      <c r="C1137" s="6" t="s">
        <v>4</v>
      </c>
      <c r="D1137" s="6" t="s">
        <v>3117</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customHeight="1">
      <c r="A1138" s="4" t="s">
        <v>2534</v>
      </c>
      <c r="B1138" s="13"/>
      <c r="C1138" s="4" t="s">
        <v>4</v>
      </c>
      <c r="D1138" s="6" t="s">
        <v>3117</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customHeight="1">
      <c r="A1139" s="6" t="s">
        <v>2535</v>
      </c>
      <c r="B1139" s="13"/>
      <c r="C1139" s="6" t="s">
        <v>4</v>
      </c>
      <c r="D1139" s="6" t="s">
        <v>3117</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customHeight="1">
      <c r="A1141" s="6" t="s">
        <v>2539</v>
      </c>
      <c r="B1141" s="13"/>
      <c r="C1141" s="6" t="s">
        <v>4</v>
      </c>
      <c r="D1141" s="6" t="s">
        <v>3116</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customHeight="1">
      <c r="A1142" s="4" t="s">
        <v>2540</v>
      </c>
      <c r="B1142" s="13"/>
      <c r="C1142" s="4" t="s">
        <v>4</v>
      </c>
      <c r="D1142" s="6" t="s">
        <v>3116</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3</v>
      </c>
      <c r="L1142" s="5">
        <f>STOCK[[#This Row],[Entradas]]-STOCK[[#This Row],[Salidas]]</f>
        <v>0</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14.157567567567561</v>
      </c>
      <c r="Y1142" s="4" t="s">
        <v>2562</v>
      </c>
      <c r="AA1142" s="4">
        <f>STOCK[[#This Row],[Costo total]]*STOCK[[#This Row],[Entradas]]</f>
        <v>60.842432432432439</v>
      </c>
      <c r="AB1142" s="4">
        <f>STOCK[[#This Row],[Stock Actual]]*STOCK[[#This Row],[Costo total]]</f>
        <v>0</v>
      </c>
    </row>
    <row r="1143" spans="1:28" s="6" customFormat="1" ht="50" customHeight="1">
      <c r="A1143" s="6" t="s">
        <v>2541</v>
      </c>
      <c r="B1143" s="13"/>
      <c r="C1143" s="6" t="s">
        <v>4</v>
      </c>
      <c r="D1143" s="6" t="s">
        <v>3116</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customHeight="1">
      <c r="A1144" s="4" t="s">
        <v>2542</v>
      </c>
      <c r="B1144" s="13"/>
      <c r="C1144" s="4" t="s">
        <v>4</v>
      </c>
      <c r="D1144" s="6" t="s">
        <v>3117</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customHeight="1">
      <c r="A1145" s="6" t="s">
        <v>2544</v>
      </c>
      <c r="B1145" s="13"/>
      <c r="C1145" s="6" t="s">
        <v>4</v>
      </c>
      <c r="D1145" s="6" t="s">
        <v>3117</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customHeight="1">
      <c r="A1146" s="4" t="s">
        <v>2545</v>
      </c>
      <c r="B1146" s="13"/>
      <c r="C1146" s="4" t="s">
        <v>4</v>
      </c>
      <c r="D1146" s="6" t="s">
        <v>3117</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customHeight="1">
      <c r="A1147" s="6" t="s">
        <v>2546</v>
      </c>
      <c r="B1147" s="13"/>
      <c r="C1147" s="6" t="s">
        <v>4</v>
      </c>
      <c r="D1147" s="6" t="s">
        <v>3117</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2</v>
      </c>
      <c r="L1147" s="29">
        <f>STOCK[[#This Row],[Entradas]]-STOCK[[#This Row],[Salidas]]</f>
        <v>0</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18.529330199764981</v>
      </c>
      <c r="Y1147" s="6" t="s">
        <v>2567</v>
      </c>
      <c r="AA1147" s="6">
        <f>STOCK[[#This Row],[Costo total]]*STOCK[[#This Row],[Entradas]]</f>
        <v>27.470669800235019</v>
      </c>
      <c r="AB1147" s="6">
        <f>STOCK[[#This Row],[Stock Actual]]*STOCK[[#This Row],[Costo total]]</f>
        <v>0</v>
      </c>
    </row>
    <row r="1148" spans="1:28" s="4" customFormat="1" ht="50" customHeight="1">
      <c r="A1148" s="4" t="s">
        <v>2547</v>
      </c>
      <c r="B1148" s="13"/>
      <c r="C1148" s="4" t="s">
        <v>4</v>
      </c>
      <c r="D1148" s="6" t="s">
        <v>3117</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customHeight="1">
      <c r="A1149" s="6" t="s">
        <v>2549</v>
      </c>
      <c r="B1149" s="13"/>
      <c r="C1149" s="6" t="s">
        <v>4</v>
      </c>
      <c r="D1149" s="6" t="s">
        <v>3117</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1</v>
      </c>
      <c r="L1149" s="29">
        <f>STOCK[[#This Row],[Entradas]]-STOCK[[#This Row],[Salidas]]</f>
        <v>2</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15.305558166862514</v>
      </c>
      <c r="Y1149" s="6" t="s">
        <v>2569</v>
      </c>
      <c r="AA1149" s="6">
        <f>STOCK[[#This Row],[Costo total]]*STOCK[[#This Row],[Entradas]]</f>
        <v>59.083325499412453</v>
      </c>
      <c r="AB1149" s="6">
        <f>STOCK[[#This Row],[Stock Actual]]*STOCK[[#This Row],[Costo total]]</f>
        <v>39.388883666274971</v>
      </c>
    </row>
    <row r="1150" spans="1:28" s="4" customFormat="1" ht="50" customHeight="1">
      <c r="A1150" s="4" t="s">
        <v>2550</v>
      </c>
      <c r="B1150" s="13"/>
      <c r="C1150" s="4" t="s">
        <v>4</v>
      </c>
      <c r="D1150" s="6" t="s">
        <v>3117</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customHeight="1">
      <c r="A1151" s="6" t="s">
        <v>2573</v>
      </c>
      <c r="B1151" s="13"/>
      <c r="C1151" s="6" t="s">
        <v>4</v>
      </c>
      <c r="D1151" s="6" t="s">
        <v>3117</v>
      </c>
      <c r="E1151" s="6" t="s">
        <v>2971</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customHeight="1">
      <c r="A1152" s="4" t="s">
        <v>2574</v>
      </c>
      <c r="B1152" s="13"/>
      <c r="C1152" s="4" t="s">
        <v>4</v>
      </c>
      <c r="D1152" s="6" t="s">
        <v>3117</v>
      </c>
      <c r="E1152" s="6" t="s">
        <v>2971</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customHeight="1">
      <c r="A1153" s="6" t="s">
        <v>2575</v>
      </c>
      <c r="B1153" s="13"/>
      <c r="C1153" s="6" t="s">
        <v>4</v>
      </c>
      <c r="D1153" s="6" t="s">
        <v>3117</v>
      </c>
      <c r="E1153" s="6" t="s">
        <v>2971</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customHeight="1">
      <c r="A1154" s="6" t="s">
        <v>2596</v>
      </c>
      <c r="B1154" s="13"/>
      <c r="C1154" s="6" t="s">
        <v>4</v>
      </c>
      <c r="D1154" s="6" t="s">
        <v>2160</v>
      </c>
      <c r="E1154" s="4" t="s">
        <v>2955</v>
      </c>
      <c r="F1154" s="6" t="s">
        <v>3106</v>
      </c>
      <c r="G1154" s="6" t="s">
        <v>2599</v>
      </c>
      <c r="H1154" s="6">
        <f>STOCK[[#This Row],[Precio Final]]</f>
        <v>35</v>
      </c>
      <c r="I1154" s="6">
        <f>STOCK[[#This Row],[Precio Venta Ideal (x1.5)]]</f>
        <v>34.454999999999998</v>
      </c>
      <c r="J1154" s="29">
        <v>3</v>
      </c>
      <c r="K1154" s="29">
        <f>SUMIFS(VENTAS[Cantidad],VENTAS[Código del producto Vendido],STOCK[[#This Row],[Code]])</f>
        <v>2</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2638</v>
      </c>
      <c r="Z1154" s="6"/>
      <c r="AA1154" s="6">
        <f>STOCK[[#This Row],[Costo total]]*STOCK[[#This Row],[Entradas]]</f>
        <v>68.91</v>
      </c>
      <c r="AB1154" s="6">
        <f>STOCK[[#This Row],[Stock Actual]]*STOCK[[#This Row],[Costo total]]</f>
        <v>22.97</v>
      </c>
      <c r="AC1154" s="6"/>
    </row>
    <row r="1155" spans="1:29" s="6" customFormat="1" ht="50" customHeight="1">
      <c r="A1155" s="6" t="s">
        <v>2597</v>
      </c>
      <c r="B1155" s="13"/>
      <c r="C1155" s="6" t="s">
        <v>4</v>
      </c>
      <c r="D1155" s="6" t="s">
        <v>2160</v>
      </c>
      <c r="E1155" s="4" t="s">
        <v>2955</v>
      </c>
      <c r="F1155" s="6" t="s">
        <v>3055</v>
      </c>
      <c r="G1155" s="6" t="s">
        <v>2599</v>
      </c>
      <c r="H1155" s="6">
        <f>STOCK[[#This Row],[Precio Final]]</f>
        <v>36</v>
      </c>
      <c r="I1155" s="6">
        <f>STOCK[[#This Row],[Precio Venta Ideal (x1.5)]]</f>
        <v>34.605000000000004</v>
      </c>
      <c r="J1155" s="29">
        <v>3</v>
      </c>
      <c r="K1155" s="29">
        <f>SUMIFS(VENTAS[Cantidad],VENTAS[Código del producto Vendido],STOCK[[#This Row],[Code]])</f>
        <v>3</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38.79</v>
      </c>
      <c r="Y1155" s="6" t="s">
        <v>2638</v>
      </c>
      <c r="AA1155" s="6">
        <f>STOCK[[#This Row],[Costo total]]*STOCK[[#This Row],[Entradas]]</f>
        <v>69.210000000000008</v>
      </c>
      <c r="AB1155" s="6">
        <f>STOCK[[#This Row],[Stock Actual]]*STOCK[[#This Row],[Costo total]]</f>
        <v>0</v>
      </c>
    </row>
    <row r="1156" spans="1:29" s="6" customFormat="1" ht="50" customHeight="1">
      <c r="A1156" s="4" t="s">
        <v>3436</v>
      </c>
      <c r="B1156" s="13"/>
      <c r="C1156" s="4" t="s">
        <v>4</v>
      </c>
      <c r="D1156" s="6" t="s">
        <v>2160</v>
      </c>
      <c r="E1156" s="4" t="s">
        <v>2600</v>
      </c>
      <c r="F1156" s="4" t="s">
        <v>252</v>
      </c>
      <c r="G1156" s="4" t="s">
        <v>2599</v>
      </c>
      <c r="H1156" s="4">
        <f>STOCK[[#This Row],[Precio Final]]</f>
        <v>35</v>
      </c>
      <c r="I1156" s="4">
        <f>STOCK[[#This Row],[Precio Venta Ideal (x1.5)]]</f>
        <v>38.204999999999998</v>
      </c>
      <c r="J1156" s="5">
        <v>3</v>
      </c>
      <c r="K1156" s="5">
        <f>SUMIFS(VENTAS[Cantidad],VENTAS[Código del producto Vendido],STOCK[[#This Row],[Code]])</f>
        <v>3</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28.590000000000003</v>
      </c>
      <c r="Y1156" s="4" t="s">
        <v>2638</v>
      </c>
      <c r="Z1156" s="4"/>
      <c r="AA1156" s="4">
        <f>STOCK[[#This Row],[Costo total]]*STOCK[[#This Row],[Entradas]]</f>
        <v>76.41</v>
      </c>
      <c r="AB1156" s="4">
        <f>STOCK[[#This Row],[Stock Actual]]*STOCK[[#This Row],[Costo total]]</f>
        <v>0</v>
      </c>
      <c r="AC1156" s="4"/>
    </row>
    <row r="1157" spans="1:29" s="4" customFormat="1" ht="50" customHeight="1">
      <c r="A1157" s="6" t="s">
        <v>2598</v>
      </c>
      <c r="B1157" s="13"/>
      <c r="C1157" s="6" t="s">
        <v>4</v>
      </c>
      <c r="D1157" s="6" t="s">
        <v>2160</v>
      </c>
      <c r="E1157" s="6" t="s">
        <v>2600</v>
      </c>
      <c r="F1157" s="6" t="s">
        <v>549</v>
      </c>
      <c r="G1157" s="6" t="s">
        <v>2599</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2638</v>
      </c>
      <c r="Z1157" s="6"/>
      <c r="AA1157" s="6">
        <f>STOCK[[#This Row],[Costo total]]*STOCK[[#This Row],[Entradas]]</f>
        <v>50.94</v>
      </c>
      <c r="AB1157" s="6">
        <f>STOCK[[#This Row],[Stock Actual]]*STOCK[[#This Row],[Costo total]]</f>
        <v>0</v>
      </c>
      <c r="AC1157" s="6"/>
    </row>
    <row r="1158" spans="1:29" s="6" customFormat="1" ht="50" customHeight="1">
      <c r="A1158" s="4" t="s">
        <v>2601</v>
      </c>
      <c r="B1158" s="13"/>
      <c r="C1158" s="4" t="s">
        <v>4</v>
      </c>
      <c r="D1158" s="6" t="s">
        <v>2160</v>
      </c>
      <c r="E1158" s="4" t="s">
        <v>2600</v>
      </c>
      <c r="F1158" s="4" t="s">
        <v>250</v>
      </c>
      <c r="G1158" s="4" t="s">
        <v>2599</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2638</v>
      </c>
      <c r="Z1158" s="4"/>
      <c r="AA1158" s="4">
        <f>STOCK[[#This Row],[Costo total]]*STOCK[[#This Row],[Entradas]]</f>
        <v>50.94</v>
      </c>
      <c r="AB1158" s="4">
        <f>STOCK[[#This Row],[Stock Actual]]*STOCK[[#This Row],[Costo total]]</f>
        <v>0</v>
      </c>
      <c r="AC1158" s="4"/>
    </row>
    <row r="1159" spans="1:29" s="4" customFormat="1" ht="50" customHeight="1">
      <c r="A1159" s="6" t="s">
        <v>2602</v>
      </c>
      <c r="B1159" s="13"/>
      <c r="C1159" s="6" t="s">
        <v>4</v>
      </c>
      <c r="D1159" s="6" t="s">
        <v>2160</v>
      </c>
      <c r="E1159" s="6" t="s">
        <v>2600</v>
      </c>
      <c r="F1159" s="6" t="s">
        <v>1511</v>
      </c>
      <c r="G1159" s="6" t="s">
        <v>2599</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2638</v>
      </c>
      <c r="Z1159" s="6"/>
      <c r="AA1159" s="6">
        <f>STOCK[[#This Row],[Costo total]]*STOCK[[#This Row],[Entradas]]</f>
        <v>50.94</v>
      </c>
      <c r="AB1159" s="6">
        <f>STOCK[[#This Row],[Stock Actual]]*STOCK[[#This Row],[Costo total]]</f>
        <v>0</v>
      </c>
      <c r="AC1159" s="6"/>
    </row>
    <row r="1160" spans="1:29" s="6" customFormat="1" ht="50" customHeight="1">
      <c r="A1160" s="6" t="s">
        <v>2607</v>
      </c>
      <c r="B1160" s="13"/>
      <c r="C1160" s="6" t="s">
        <v>4</v>
      </c>
      <c r="D1160" s="6" t="s">
        <v>2160</v>
      </c>
      <c r="E1160" s="6" t="s">
        <v>2606</v>
      </c>
      <c r="F1160" s="6" t="s">
        <v>1511</v>
      </c>
      <c r="G1160" s="6" t="s">
        <v>2599</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2638</v>
      </c>
      <c r="AA1160" s="6">
        <f>STOCK[[#This Row],[Costo total]]*STOCK[[#This Row],[Entradas]]</f>
        <v>57.94</v>
      </c>
      <c r="AB1160" s="6">
        <f>STOCK[[#This Row],[Stock Actual]]*STOCK[[#This Row],[Costo total]]</f>
        <v>57.94</v>
      </c>
    </row>
    <row r="1161" spans="1:29" s="4" customFormat="1" ht="50" customHeight="1">
      <c r="A1161" s="4" t="s">
        <v>2608</v>
      </c>
      <c r="B1161" s="13"/>
      <c r="C1161" s="4" t="s">
        <v>4</v>
      </c>
      <c r="D1161" s="6" t="s">
        <v>2160</v>
      </c>
      <c r="E1161" s="4" t="s">
        <v>2606</v>
      </c>
      <c r="F1161" s="4" t="s">
        <v>251</v>
      </c>
      <c r="G1161" s="4" t="s">
        <v>2599</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2638</v>
      </c>
      <c r="AA1161" s="4">
        <f>STOCK[[#This Row],[Costo total]]*STOCK[[#This Row],[Entradas]]</f>
        <v>57.94</v>
      </c>
      <c r="AB1161" s="4">
        <f>STOCK[[#This Row],[Stock Actual]]*STOCK[[#This Row],[Costo total]]</f>
        <v>57.94</v>
      </c>
    </row>
    <row r="1162" spans="1:29" s="6" customFormat="1" ht="50" customHeight="1">
      <c r="A1162" s="6" t="s">
        <v>2609</v>
      </c>
      <c r="B1162" s="13"/>
      <c r="C1162" s="6" t="s">
        <v>4</v>
      </c>
      <c r="D1162" s="6" t="s">
        <v>2160</v>
      </c>
      <c r="E1162" s="6" t="s">
        <v>2615</v>
      </c>
      <c r="F1162" s="6" t="s">
        <v>1511</v>
      </c>
      <c r="G1162" s="6" t="s">
        <v>2599</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2638</v>
      </c>
      <c r="AA1162" s="6">
        <f>STOCK[[#This Row],[Costo total]]*STOCK[[#This Row],[Entradas]]</f>
        <v>50.94</v>
      </c>
      <c r="AB1162" s="6">
        <f>STOCK[[#This Row],[Stock Actual]]*STOCK[[#This Row],[Costo total]]</f>
        <v>0</v>
      </c>
    </row>
    <row r="1163" spans="1:29" s="4" customFormat="1" ht="50" customHeight="1">
      <c r="A1163" s="4" t="s">
        <v>2610</v>
      </c>
      <c r="B1163" s="13"/>
      <c r="C1163" s="4" t="s">
        <v>4</v>
      </c>
      <c r="D1163" s="6" t="s">
        <v>2160</v>
      </c>
      <c r="E1163" s="4" t="s">
        <v>2615</v>
      </c>
      <c r="F1163" s="4" t="s">
        <v>250</v>
      </c>
      <c r="G1163" s="4" t="s">
        <v>2599</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2638</v>
      </c>
      <c r="AA1163" s="4">
        <f>STOCK[[#This Row],[Costo total]]*STOCK[[#This Row],[Entradas]]</f>
        <v>50.94</v>
      </c>
      <c r="AB1163" s="4">
        <f>STOCK[[#This Row],[Stock Actual]]*STOCK[[#This Row],[Costo total]]</f>
        <v>0</v>
      </c>
    </row>
    <row r="1164" spans="1:29" s="6" customFormat="1" ht="50" customHeight="1">
      <c r="A1164" s="6" t="s">
        <v>2611</v>
      </c>
      <c r="B1164" s="13"/>
      <c r="C1164" s="6" t="s">
        <v>4</v>
      </c>
      <c r="D1164" s="6" t="s">
        <v>2160</v>
      </c>
      <c r="E1164" s="6" t="s">
        <v>2615</v>
      </c>
      <c r="F1164" s="6" t="s">
        <v>252</v>
      </c>
      <c r="G1164" s="6" t="s">
        <v>2599</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2638</v>
      </c>
      <c r="AA1164" s="6">
        <f>STOCK[[#This Row],[Costo total]]*STOCK[[#This Row],[Entradas]]</f>
        <v>50.94</v>
      </c>
      <c r="AB1164" s="6">
        <f>STOCK[[#This Row],[Stock Actual]]*STOCK[[#This Row],[Costo total]]</f>
        <v>0</v>
      </c>
    </row>
    <row r="1165" spans="1:29" s="4" customFormat="1" ht="50" customHeight="1">
      <c r="A1165" s="4" t="s">
        <v>2612</v>
      </c>
      <c r="B1165" s="13"/>
      <c r="C1165" s="4" t="s">
        <v>4</v>
      </c>
      <c r="D1165" s="6" t="s">
        <v>2160</v>
      </c>
      <c r="E1165" s="4" t="s">
        <v>2615</v>
      </c>
      <c r="F1165" s="4" t="s">
        <v>549</v>
      </c>
      <c r="G1165" s="4" t="s">
        <v>2599</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2638</v>
      </c>
      <c r="AA1165" s="4">
        <f>STOCK[[#This Row],[Costo total]]*STOCK[[#This Row],[Entradas]]</f>
        <v>50.94</v>
      </c>
      <c r="AB1165" s="4">
        <f>STOCK[[#This Row],[Stock Actual]]*STOCK[[#This Row],[Costo total]]</f>
        <v>0</v>
      </c>
    </row>
    <row r="1166" spans="1:29" s="6" customFormat="1" ht="50" customHeight="1">
      <c r="A1166" s="6" t="s">
        <v>2613</v>
      </c>
      <c r="B1166" s="13"/>
      <c r="C1166" s="6" t="s">
        <v>4</v>
      </c>
      <c r="D1166" s="6" t="s">
        <v>2160</v>
      </c>
      <c r="E1166" s="6" t="s">
        <v>2616</v>
      </c>
      <c r="F1166" s="6" t="s">
        <v>549</v>
      </c>
      <c r="G1166" s="6" t="s">
        <v>2599</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2638</v>
      </c>
      <c r="AA1166" s="6">
        <f>STOCK[[#This Row],[Costo total]]*STOCK[[#This Row],[Entradas]]</f>
        <v>23.4207</v>
      </c>
      <c r="AB1166" s="6">
        <f>STOCK[[#This Row],[Stock Actual]]*STOCK[[#This Row],[Costo total]]</f>
        <v>23.4207</v>
      </c>
    </row>
    <row r="1167" spans="1:29" s="4" customFormat="1" ht="50" customHeight="1">
      <c r="A1167" s="4" t="s">
        <v>2614</v>
      </c>
      <c r="B1167" s="13"/>
      <c r="C1167" s="4" t="s">
        <v>4</v>
      </c>
      <c r="D1167" s="6" t="s">
        <v>2160</v>
      </c>
      <c r="E1167" s="4" t="s">
        <v>2956</v>
      </c>
      <c r="F1167" s="4" t="s">
        <v>549</v>
      </c>
      <c r="G1167" s="4" t="s">
        <v>2599</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2638</v>
      </c>
      <c r="AA1167" s="4">
        <f>STOCK[[#This Row],[Costo total]]*STOCK[[#This Row],[Entradas]]</f>
        <v>24.63165</v>
      </c>
      <c r="AB1167" s="4">
        <f>STOCK[[#This Row],[Stock Actual]]*STOCK[[#This Row],[Costo total]]</f>
        <v>24.63165</v>
      </c>
    </row>
    <row r="1168" spans="1:29" s="6" customFormat="1" ht="50" customHeight="1">
      <c r="A1168" s="6" t="s">
        <v>2617</v>
      </c>
      <c r="B1168" s="13"/>
      <c r="C1168" s="6" t="s">
        <v>4</v>
      </c>
      <c r="D1168" s="6" t="s">
        <v>2160</v>
      </c>
      <c r="E1168" s="6" t="s">
        <v>2956</v>
      </c>
      <c r="F1168" s="6" t="s">
        <v>250</v>
      </c>
      <c r="G1168" s="6" t="s">
        <v>2599</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2638</v>
      </c>
      <c r="AA1168" s="6">
        <f>STOCK[[#This Row],[Costo total]]*STOCK[[#This Row],[Entradas]]</f>
        <v>24.63165</v>
      </c>
      <c r="AB1168" s="6">
        <f>STOCK[[#This Row],[Stock Actual]]*STOCK[[#This Row],[Costo total]]</f>
        <v>24.63165</v>
      </c>
    </row>
    <row r="1169" spans="1:28" s="4" customFormat="1" ht="50" customHeight="1">
      <c r="A1169" s="4" t="s">
        <v>2618</v>
      </c>
      <c r="B1169" s="13"/>
      <c r="C1169" s="4" t="s">
        <v>4</v>
      </c>
      <c r="D1169" s="6" t="s">
        <v>2160</v>
      </c>
      <c r="E1169" s="4" t="s">
        <v>2626</v>
      </c>
      <c r="F1169" s="4" t="s">
        <v>252</v>
      </c>
      <c r="G1169" s="4" t="s">
        <v>2599</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2638</v>
      </c>
      <c r="AA1169" s="4">
        <f>STOCK[[#This Row],[Costo total]]*STOCK[[#This Row],[Entradas]]</f>
        <v>32.47</v>
      </c>
      <c r="AB1169" s="4">
        <f>STOCK[[#This Row],[Stock Actual]]*STOCK[[#This Row],[Costo total]]</f>
        <v>0</v>
      </c>
    </row>
    <row r="1170" spans="1:28" s="6" customFormat="1" ht="50" customHeight="1">
      <c r="A1170" s="6" t="s">
        <v>2619</v>
      </c>
      <c r="B1170" s="13"/>
      <c r="C1170" s="6" t="s">
        <v>4</v>
      </c>
      <c r="D1170" s="6" t="s">
        <v>2160</v>
      </c>
      <c r="E1170" s="6" t="s">
        <v>2627</v>
      </c>
      <c r="F1170" s="6" t="s">
        <v>549</v>
      </c>
      <c r="G1170" s="6" t="s">
        <v>2599</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2638</v>
      </c>
      <c r="AA1170" s="6">
        <f>STOCK[[#This Row],[Costo total]]*STOCK[[#This Row],[Entradas]]</f>
        <v>36.451700000000002</v>
      </c>
      <c r="AB1170" s="6">
        <f>STOCK[[#This Row],[Stock Actual]]*STOCK[[#This Row],[Costo total]]</f>
        <v>0</v>
      </c>
    </row>
    <row r="1171" spans="1:28" s="4" customFormat="1" ht="50" customHeight="1">
      <c r="A1171" s="4" t="s">
        <v>2620</v>
      </c>
      <c r="B1171" s="13"/>
      <c r="C1171" s="4" t="s">
        <v>4</v>
      </c>
      <c r="D1171" s="6" t="s">
        <v>2160</v>
      </c>
      <c r="E1171" s="4" t="s">
        <v>2627</v>
      </c>
      <c r="F1171" s="4" t="s">
        <v>252</v>
      </c>
      <c r="G1171" s="4" t="s">
        <v>2599</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2638</v>
      </c>
      <c r="AA1171" s="4">
        <f>STOCK[[#This Row],[Costo total]]*STOCK[[#This Row],[Entradas]]</f>
        <v>72.903400000000005</v>
      </c>
      <c r="AB1171" s="4">
        <f>STOCK[[#This Row],[Stock Actual]]*STOCK[[#This Row],[Costo total]]</f>
        <v>0</v>
      </c>
    </row>
    <row r="1172" spans="1:28" s="6" customFormat="1" ht="50" customHeight="1">
      <c r="A1172" s="6" t="s">
        <v>2621</v>
      </c>
      <c r="B1172" s="13"/>
      <c r="C1172" s="6" t="s">
        <v>4</v>
      </c>
      <c r="D1172" s="6" t="s">
        <v>2160</v>
      </c>
      <c r="E1172" s="6" t="s">
        <v>2957</v>
      </c>
      <c r="F1172" s="6" t="s">
        <v>252</v>
      </c>
      <c r="G1172" s="6" t="s">
        <v>2599</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2638</v>
      </c>
      <c r="AA1172" s="6">
        <f>STOCK[[#This Row],[Costo total]]*STOCK[[#This Row],[Entradas]]</f>
        <v>18.186</v>
      </c>
      <c r="AB1172" s="6">
        <f>STOCK[[#This Row],[Stock Actual]]*STOCK[[#This Row],[Costo total]]</f>
        <v>18.186</v>
      </c>
    </row>
    <row r="1173" spans="1:28" s="4" customFormat="1" ht="50" customHeight="1">
      <c r="A1173" s="4" t="s">
        <v>2622</v>
      </c>
      <c r="B1173" s="13"/>
      <c r="C1173" s="4" t="s">
        <v>4</v>
      </c>
      <c r="D1173" s="6" t="s">
        <v>2160</v>
      </c>
      <c r="E1173" s="4" t="s">
        <v>2628</v>
      </c>
      <c r="F1173" s="4" t="s">
        <v>250</v>
      </c>
      <c r="G1173" s="4" t="s">
        <v>2599</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2638</v>
      </c>
      <c r="AA1173" s="4">
        <f>STOCK[[#This Row],[Costo total]]*STOCK[[#This Row],[Entradas]]</f>
        <v>24.81925</v>
      </c>
      <c r="AB1173" s="4">
        <f>STOCK[[#This Row],[Stock Actual]]*STOCK[[#This Row],[Costo total]]</f>
        <v>0</v>
      </c>
    </row>
    <row r="1174" spans="1:28" s="6" customFormat="1" ht="50" customHeight="1">
      <c r="A1174" s="6" t="s">
        <v>2623</v>
      </c>
      <c r="B1174" s="13"/>
      <c r="C1174" s="6" t="s">
        <v>4</v>
      </c>
      <c r="D1174" s="6" t="s">
        <v>2160</v>
      </c>
      <c r="E1174" s="6" t="s">
        <v>2628</v>
      </c>
      <c r="F1174" s="6" t="s">
        <v>549</v>
      </c>
      <c r="G1174" s="6" t="s">
        <v>2599</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2638</v>
      </c>
      <c r="AA1174" s="6">
        <f>STOCK[[#This Row],[Costo total]]*STOCK[[#This Row],[Entradas]]</f>
        <v>24.81925</v>
      </c>
      <c r="AB1174" s="6">
        <f>STOCK[[#This Row],[Stock Actual]]*STOCK[[#This Row],[Costo total]]</f>
        <v>0</v>
      </c>
    </row>
    <row r="1175" spans="1:28" s="4" customFormat="1" ht="50" customHeight="1">
      <c r="A1175" s="4" t="s">
        <v>2624</v>
      </c>
      <c r="B1175" s="13"/>
      <c r="C1175" s="4" t="s">
        <v>4</v>
      </c>
      <c r="D1175" s="6" t="s">
        <v>2160</v>
      </c>
      <c r="E1175" s="4" t="s">
        <v>2629</v>
      </c>
      <c r="F1175" s="4" t="s">
        <v>252</v>
      </c>
      <c r="G1175" s="4" t="s">
        <v>2599</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2638</v>
      </c>
      <c r="AA1175" s="4">
        <f>STOCK[[#This Row],[Costo total]]*STOCK[[#This Row],[Entradas]]</f>
        <v>34.944050000000004</v>
      </c>
      <c r="AB1175" s="4">
        <f>STOCK[[#This Row],[Stock Actual]]*STOCK[[#This Row],[Costo total]]</f>
        <v>34.944050000000004</v>
      </c>
    </row>
    <row r="1176" spans="1:28" s="6" customFormat="1" ht="50" customHeight="1">
      <c r="A1176" s="6" t="s">
        <v>2625</v>
      </c>
      <c r="B1176" s="13"/>
      <c r="C1176" s="6" t="s">
        <v>4</v>
      </c>
      <c r="D1176" s="6" t="s">
        <v>2160</v>
      </c>
      <c r="E1176" s="6" t="s">
        <v>2630</v>
      </c>
      <c r="F1176" s="6" t="s">
        <v>252</v>
      </c>
      <c r="G1176" s="6" t="s">
        <v>2599</v>
      </c>
      <c r="H1176" s="6">
        <f>STOCK[[#This Row],[Precio Final]]</f>
        <v>40</v>
      </c>
      <c r="I1176" s="6">
        <f>STOCK[[#This Row],[Precio Venta Ideal (x1.5)]]</f>
        <v>37.671075000000002</v>
      </c>
      <c r="J1176" s="29">
        <v>1</v>
      </c>
      <c r="K1176" s="29">
        <f>SUMIFS(VENTAS[Cantidad],VENTAS[Código del producto Vendido],STOCK[[#This Row],[Code]])</f>
        <v>1</v>
      </c>
      <c r="L1176" s="29">
        <f>STOCK[[#This Row],[Entradas]]-STOCK[[#This Row],[Salidas]]</f>
        <v>0</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14.885949999999998</v>
      </c>
      <c r="Y1176" s="6" t="s">
        <v>2638</v>
      </c>
      <c r="AA1176" s="6">
        <f>STOCK[[#This Row],[Costo total]]*STOCK[[#This Row],[Entradas]]</f>
        <v>25.114050000000002</v>
      </c>
      <c r="AB1176" s="6">
        <f>STOCK[[#This Row],[Stock Actual]]*STOCK[[#This Row],[Costo total]]</f>
        <v>0</v>
      </c>
    </row>
    <row r="1177" spans="1:28" s="4" customFormat="1" ht="50" customHeight="1">
      <c r="A1177" s="4" t="s">
        <v>2631</v>
      </c>
      <c r="B1177" s="13"/>
      <c r="C1177" s="4" t="s">
        <v>4</v>
      </c>
      <c r="D1177" s="6" t="s">
        <v>2160</v>
      </c>
      <c r="E1177" s="4" t="s">
        <v>2634</v>
      </c>
      <c r="F1177" s="4" t="s">
        <v>250</v>
      </c>
      <c r="G1177" s="4" t="s">
        <v>2599</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2638</v>
      </c>
      <c r="AA1177" s="4">
        <f>STOCK[[#This Row],[Costo total]]*STOCK[[#This Row],[Entradas]]</f>
        <v>55.434799999999996</v>
      </c>
      <c r="AB1177" s="4">
        <f>STOCK[[#This Row],[Stock Actual]]*STOCK[[#This Row],[Costo total]]</f>
        <v>27.717399999999998</v>
      </c>
    </row>
    <row r="1178" spans="1:28" s="6" customFormat="1" ht="50" customHeight="1">
      <c r="A1178" s="6" t="s">
        <v>2632</v>
      </c>
      <c r="B1178" s="13"/>
      <c r="C1178" s="6" t="s">
        <v>4</v>
      </c>
      <c r="D1178" s="6" t="s">
        <v>2160</v>
      </c>
      <c r="E1178" s="6" t="s">
        <v>2634</v>
      </c>
      <c r="F1178" s="6" t="s">
        <v>549</v>
      </c>
      <c r="G1178" s="6" t="s">
        <v>2599</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2638</v>
      </c>
      <c r="AA1178" s="6">
        <f>STOCK[[#This Row],[Costo total]]*STOCK[[#This Row],[Entradas]]</f>
        <v>55.434799999999996</v>
      </c>
      <c r="AB1178" s="6">
        <f>STOCK[[#This Row],[Stock Actual]]*STOCK[[#This Row],[Costo total]]</f>
        <v>0</v>
      </c>
    </row>
    <row r="1179" spans="1:28" s="4" customFormat="1" ht="50" customHeight="1">
      <c r="A1179" s="4" t="s">
        <v>2633</v>
      </c>
      <c r="B1179" s="13"/>
      <c r="C1179" s="4" t="s">
        <v>4</v>
      </c>
      <c r="D1179" s="6" t="s">
        <v>2160</v>
      </c>
      <c r="E1179" s="4" t="s">
        <v>2634</v>
      </c>
      <c r="F1179" s="4" t="s">
        <v>252</v>
      </c>
      <c r="G1179" s="4" t="s">
        <v>2599</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2638</v>
      </c>
      <c r="AA1179" s="4">
        <f>STOCK[[#This Row],[Costo total]]*STOCK[[#This Row],[Entradas]]</f>
        <v>55.434799999999996</v>
      </c>
      <c r="AB1179" s="4">
        <f>STOCK[[#This Row],[Stock Actual]]*STOCK[[#This Row],[Costo total]]</f>
        <v>27.717399999999998</v>
      </c>
    </row>
    <row r="1180" spans="1:28" s="6" customFormat="1" ht="50" customHeight="1">
      <c r="A1180" s="6" t="s">
        <v>2635</v>
      </c>
      <c r="B1180" s="13"/>
      <c r="C1180" s="6" t="s">
        <v>4</v>
      </c>
      <c r="D1180" s="6" t="s">
        <v>2160</v>
      </c>
      <c r="E1180" s="6" t="s">
        <v>2634</v>
      </c>
      <c r="F1180" s="6" t="s">
        <v>1511</v>
      </c>
      <c r="G1180" s="6" t="s">
        <v>2599</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2638</v>
      </c>
      <c r="AA1180" s="6">
        <f>STOCK[[#This Row],[Costo total]]*STOCK[[#This Row],[Entradas]]</f>
        <v>55.434799999999996</v>
      </c>
      <c r="AB1180" s="6">
        <f>STOCK[[#This Row],[Stock Actual]]*STOCK[[#This Row],[Costo total]]</f>
        <v>27.717399999999998</v>
      </c>
    </row>
    <row r="1181" spans="1:28" s="4" customFormat="1" ht="50" customHeight="1">
      <c r="A1181" s="4" t="s">
        <v>2646</v>
      </c>
      <c r="B1181" s="13"/>
      <c r="C1181" s="4" t="s">
        <v>4</v>
      </c>
      <c r="D1181" s="4" t="s">
        <v>1884</v>
      </c>
      <c r="E1181" s="4" t="s">
        <v>2656</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2647</v>
      </c>
      <c r="B1182" s="13"/>
      <c r="C1182" s="6" t="s">
        <v>4</v>
      </c>
      <c r="D1182" s="6" t="s">
        <v>1884</v>
      </c>
      <c r="E1182" s="6" t="s">
        <v>2656</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2648</v>
      </c>
      <c r="B1183" s="13"/>
      <c r="C1183" s="4" t="s">
        <v>4</v>
      </c>
      <c r="D1183" s="4" t="s">
        <v>1884</v>
      </c>
      <c r="E1183" s="4" t="s">
        <v>2656</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2649</v>
      </c>
      <c r="B1184" s="13"/>
      <c r="C1184" s="6" t="s">
        <v>4</v>
      </c>
      <c r="D1184" s="6" t="s">
        <v>2130</v>
      </c>
      <c r="E1184" s="6" t="s">
        <v>2657</v>
      </c>
      <c r="F1184" s="6" t="s">
        <v>2991</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2650</v>
      </c>
      <c r="B1185" s="13"/>
      <c r="C1185" s="4" t="s">
        <v>4</v>
      </c>
      <c r="D1185" s="4" t="s">
        <v>2130</v>
      </c>
      <c r="E1185" s="4" t="s">
        <v>2935</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2651</v>
      </c>
      <c r="B1186" s="13"/>
      <c r="C1186" s="6" t="s">
        <v>4</v>
      </c>
      <c r="D1186" s="6" t="s">
        <v>2130</v>
      </c>
      <c r="E1186" s="6" t="s">
        <v>2931</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2652</v>
      </c>
      <c r="B1187" s="13"/>
      <c r="C1187" s="4" t="s">
        <v>4</v>
      </c>
      <c r="D1187" s="4" t="s">
        <v>1884</v>
      </c>
      <c r="E1187" s="4" t="s">
        <v>2658</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2653</v>
      </c>
      <c r="B1188" s="13"/>
      <c r="C1188" s="6" t="s">
        <v>4</v>
      </c>
      <c r="D1188" s="6" t="s">
        <v>1884</v>
      </c>
      <c r="E1188" s="6" t="s">
        <v>2658</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2654</v>
      </c>
      <c r="B1189" s="13"/>
      <c r="C1189" s="4" t="s">
        <v>4</v>
      </c>
      <c r="D1189" s="4" t="s">
        <v>1884</v>
      </c>
      <c r="E1189" s="4" t="s">
        <v>2658</v>
      </c>
      <c r="F1189" s="4" t="s">
        <v>244</v>
      </c>
      <c r="G1189" s="4" t="s">
        <v>69</v>
      </c>
      <c r="H1189" s="4">
        <f>STOCK[[#This Row],[Precio Final]]</f>
        <v>20</v>
      </c>
      <c r="I1189" s="4">
        <f>STOCK[[#This Row],[Precio Venta Ideal (x1.5)]]</f>
        <v>19.38</v>
      </c>
      <c r="J1189" s="5">
        <v>1</v>
      </c>
      <c r="K1189" s="5">
        <f>SUMIFS(VENTAS[Cantidad],VENTAS[Código del producto Vendido],STOCK[[#This Row],[Code]])</f>
        <v>1</v>
      </c>
      <c r="L1189" s="5">
        <f>STOCK[[#This Row],[Entradas]]-STOCK[[#This Row],[Salidas]]</f>
        <v>0</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7.08</v>
      </c>
      <c r="AA1189" s="4">
        <f>STOCK[[#This Row],[Costo total]]*STOCK[[#This Row],[Entradas]]</f>
        <v>12.92</v>
      </c>
      <c r="AB1189" s="4">
        <f>STOCK[[#This Row],[Stock Actual]]*STOCK[[#This Row],[Costo total]]</f>
        <v>0</v>
      </c>
    </row>
    <row r="1190" spans="1:28" s="6" customFormat="1" ht="50" customHeight="1">
      <c r="A1190" s="6" t="s">
        <v>2655</v>
      </c>
      <c r="B1190" s="13"/>
      <c r="C1190" s="6" t="s">
        <v>4</v>
      </c>
      <c r="D1190" s="6" t="s">
        <v>1512</v>
      </c>
      <c r="E1190" s="6" t="s">
        <v>2665</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2659</v>
      </c>
      <c r="B1191" s="13"/>
      <c r="C1191" s="4" t="s">
        <v>4</v>
      </c>
      <c r="D1191" s="4" t="s">
        <v>1512</v>
      </c>
      <c r="E1191" s="4" t="s">
        <v>2665</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2660</v>
      </c>
      <c r="B1192" s="13"/>
      <c r="C1192" s="6" t="s">
        <v>4</v>
      </c>
      <c r="D1192" s="6" t="s">
        <v>1512</v>
      </c>
      <c r="E1192" s="6" t="s">
        <v>2665</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2661</v>
      </c>
      <c r="B1193" s="13"/>
      <c r="C1193" s="4" t="s">
        <v>4</v>
      </c>
      <c r="D1193" s="4" t="s">
        <v>1884</v>
      </c>
      <c r="E1193" s="4" t="s">
        <v>2666</v>
      </c>
      <c r="F1193" s="4" t="s">
        <v>241</v>
      </c>
      <c r="G1193" s="4" t="s">
        <v>69</v>
      </c>
      <c r="H1193" s="4">
        <f>STOCK[[#This Row],[Precio Final]]</f>
        <v>22</v>
      </c>
      <c r="I1193" s="4">
        <f>STOCK[[#This Row],[Precio Venta Ideal (x1.5)]]</f>
        <v>20.25</v>
      </c>
      <c r="J1193" s="5">
        <v>2</v>
      </c>
      <c r="K1193" s="5">
        <f>SUMIFS(VENTAS[Cantidad],VENTAS[Código del producto Vendido],STOCK[[#This Row],[Code]])</f>
        <v>2</v>
      </c>
      <c r="L1193" s="5">
        <f>STOCK[[#This Row],[Entradas]]-STOCK[[#This Row],[Salidas]]</f>
        <v>0</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17</v>
      </c>
      <c r="AA1193" s="4">
        <f>STOCK[[#This Row],[Costo total]]*STOCK[[#This Row],[Entradas]]</f>
        <v>27</v>
      </c>
      <c r="AB1193" s="4">
        <f>STOCK[[#This Row],[Stock Actual]]*STOCK[[#This Row],[Costo total]]</f>
        <v>0</v>
      </c>
    </row>
    <row r="1194" spans="1:28" s="6" customFormat="1" ht="50" customHeight="1">
      <c r="A1194" s="6" t="s">
        <v>2662</v>
      </c>
      <c r="B1194" s="13"/>
      <c r="C1194" s="6" t="s">
        <v>4</v>
      </c>
      <c r="D1194" s="6" t="s">
        <v>1884</v>
      </c>
      <c r="E1194" s="6" t="s">
        <v>2666</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2663</v>
      </c>
      <c r="B1195" s="13"/>
      <c r="C1195" s="4" t="s">
        <v>4</v>
      </c>
      <c r="D1195" s="4" t="s">
        <v>1884</v>
      </c>
      <c r="E1195" s="4" t="s">
        <v>2666</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2664</v>
      </c>
      <c r="B1196" s="13"/>
      <c r="C1196" s="6" t="s">
        <v>4</v>
      </c>
      <c r="D1196" s="6" t="s">
        <v>2130</v>
      </c>
      <c r="E1196" s="6" t="s">
        <v>2670</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2667</v>
      </c>
      <c r="B1197" s="13"/>
      <c r="C1197" s="4" t="s">
        <v>4</v>
      </c>
      <c r="D1197" s="4" t="s">
        <v>2130</v>
      </c>
      <c r="E1197" s="4" t="s">
        <v>2671</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2668</v>
      </c>
      <c r="B1198" s="13"/>
      <c r="C1198" s="6" t="s">
        <v>4</v>
      </c>
      <c r="D1198" s="6" t="s">
        <v>1512</v>
      </c>
      <c r="E1198" s="6" t="s">
        <v>2672</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2669</v>
      </c>
      <c r="B1199" s="13"/>
      <c r="C1199" s="4" t="s">
        <v>4</v>
      </c>
      <c r="D1199" s="4" t="s">
        <v>1512</v>
      </c>
      <c r="E1199" s="4" t="s">
        <v>2672</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2673</v>
      </c>
      <c r="B1200" s="13"/>
      <c r="C1200" s="6" t="s">
        <v>4</v>
      </c>
      <c r="D1200" s="6" t="s">
        <v>1512</v>
      </c>
      <c r="E1200" s="6" t="s">
        <v>2672</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2674</v>
      </c>
      <c r="B1201" s="13"/>
      <c r="C1201" s="4" t="s">
        <v>4</v>
      </c>
      <c r="D1201" s="4" t="s">
        <v>1926</v>
      </c>
      <c r="E1201" s="4" t="s">
        <v>2683</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2675</v>
      </c>
      <c r="B1202" s="13"/>
      <c r="C1202" s="6" t="s">
        <v>4</v>
      </c>
      <c r="D1202" s="6" t="s">
        <v>1926</v>
      </c>
      <c r="E1202" s="6" t="s">
        <v>2682</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2676</v>
      </c>
      <c r="B1203" s="13"/>
      <c r="C1203" s="4" t="s">
        <v>4</v>
      </c>
      <c r="D1203" s="4" t="s">
        <v>1884</v>
      </c>
      <c r="E1203" s="4" t="s">
        <v>2684</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2677</v>
      </c>
      <c r="B1204" s="13"/>
      <c r="C1204" s="6" t="s">
        <v>4</v>
      </c>
      <c r="D1204" s="6" t="s">
        <v>1884</v>
      </c>
      <c r="E1204" s="6" t="s">
        <v>2684</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2678</v>
      </c>
      <c r="B1205" s="13"/>
      <c r="C1205" s="4" t="s">
        <v>4</v>
      </c>
      <c r="D1205" s="4" t="s">
        <v>1884</v>
      </c>
      <c r="E1205" s="4" t="s">
        <v>2684</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2679</v>
      </c>
      <c r="B1206" s="13"/>
      <c r="C1206" s="6" t="s">
        <v>4</v>
      </c>
      <c r="D1206" s="6" t="s">
        <v>1884</v>
      </c>
      <c r="E1206" s="6" t="s">
        <v>2689</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2680</v>
      </c>
      <c r="B1207" s="13"/>
      <c r="C1207" s="4" t="s">
        <v>4</v>
      </c>
      <c r="D1207" s="4" t="s">
        <v>1884</v>
      </c>
      <c r="E1207" s="4" t="s">
        <v>2689</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2681</v>
      </c>
      <c r="B1208" s="13"/>
      <c r="C1208" s="6" t="s">
        <v>4</v>
      </c>
      <c r="D1208" s="6" t="s">
        <v>1884</v>
      </c>
      <c r="E1208" s="6" t="s">
        <v>2689</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2685</v>
      </c>
      <c r="B1209" s="13"/>
      <c r="C1209" s="4" t="s">
        <v>4</v>
      </c>
      <c r="D1209" s="4" t="s">
        <v>1884</v>
      </c>
      <c r="E1209" s="4" t="s">
        <v>2690</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2686</v>
      </c>
      <c r="B1210" s="13"/>
      <c r="C1210" s="6" t="s">
        <v>4</v>
      </c>
      <c r="D1210" s="6" t="s">
        <v>1884</v>
      </c>
      <c r="E1210" s="6" t="s">
        <v>2690</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2687</v>
      </c>
      <c r="B1211" s="13"/>
      <c r="C1211" s="4" t="s">
        <v>4</v>
      </c>
      <c r="D1211" s="4" t="s">
        <v>1884</v>
      </c>
      <c r="E1211" s="4" t="s">
        <v>2690</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2863</v>
      </c>
      <c r="B1212" s="13"/>
      <c r="C1212" s="6" t="s">
        <v>4</v>
      </c>
      <c r="D1212" s="6" t="s">
        <v>1884</v>
      </c>
      <c r="E1212" s="6" t="s">
        <v>2691</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2980</v>
      </c>
      <c r="B1213" s="13"/>
      <c r="C1213" s="6" t="s">
        <v>4</v>
      </c>
      <c r="D1213" s="6" t="s">
        <v>1884</v>
      </c>
      <c r="E1213" s="6" t="s">
        <v>2691</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2688</v>
      </c>
      <c r="B1214" s="13"/>
      <c r="C1214" s="4" t="s">
        <v>4</v>
      </c>
      <c r="D1214" s="4" t="s">
        <v>1884</v>
      </c>
      <c r="E1214" s="4" t="s">
        <v>2691</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2696</v>
      </c>
      <c r="B1215" s="13"/>
      <c r="C1215" s="6" t="s">
        <v>4</v>
      </c>
      <c r="D1215" s="6" t="s">
        <v>1884</v>
      </c>
      <c r="E1215" s="6" t="s">
        <v>2692</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2697</v>
      </c>
      <c r="B1216" s="13"/>
      <c r="C1216" s="4" t="s">
        <v>4</v>
      </c>
      <c r="D1216" s="4" t="s">
        <v>1884</v>
      </c>
      <c r="E1216" s="4" t="s">
        <v>2692</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2698</v>
      </c>
      <c r="B1217" s="13"/>
      <c r="C1217" s="6" t="s">
        <v>4</v>
      </c>
      <c r="D1217" s="6" t="s">
        <v>1884</v>
      </c>
      <c r="E1217" s="6" t="s">
        <v>2692</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2982</v>
      </c>
      <c r="B1218" s="13"/>
      <c r="C1218" s="6" t="s">
        <v>4</v>
      </c>
      <c r="D1218" s="6" t="s">
        <v>1884</v>
      </c>
      <c r="E1218" s="6" t="s">
        <v>2695</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2983</v>
      </c>
      <c r="B1219" s="13"/>
      <c r="C1219" s="6" t="s">
        <v>4</v>
      </c>
      <c r="D1219" s="6" t="s">
        <v>1884</v>
      </c>
      <c r="E1219" s="6" t="s">
        <v>2695</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2984</v>
      </c>
      <c r="B1220" s="13"/>
      <c r="C1220" s="6" t="s">
        <v>4</v>
      </c>
      <c r="D1220" s="6" t="s">
        <v>1884</v>
      </c>
      <c r="E1220" s="6" t="s">
        <v>2695</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2985</v>
      </c>
      <c r="B1221" s="13"/>
      <c r="C1221" s="6" t="s">
        <v>4</v>
      </c>
      <c r="D1221" s="6" t="s">
        <v>1884</v>
      </c>
      <c r="E1221" s="6" t="s">
        <v>2694</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2986</v>
      </c>
      <c r="B1222" s="13"/>
      <c r="C1222" s="6" t="s">
        <v>4</v>
      </c>
      <c r="D1222" s="6" t="s">
        <v>1884</v>
      </c>
      <c r="E1222" s="6" t="s">
        <v>2694</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2987</v>
      </c>
      <c r="B1223" s="13"/>
      <c r="C1223" s="6" t="s">
        <v>4</v>
      </c>
      <c r="D1223" s="6" t="s">
        <v>1884</v>
      </c>
      <c r="E1223" s="6" t="s">
        <v>2693</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2988</v>
      </c>
      <c r="B1224" s="13"/>
      <c r="C1224" s="6" t="s">
        <v>4</v>
      </c>
      <c r="D1224" s="6" t="s">
        <v>1884</v>
      </c>
      <c r="E1224" s="6" t="s">
        <v>2693</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2989</v>
      </c>
      <c r="B1225" s="13"/>
      <c r="C1225" s="6" t="s">
        <v>4</v>
      </c>
      <c r="D1225" s="6" t="s">
        <v>1884</v>
      </c>
      <c r="E1225" s="6" t="s">
        <v>2693</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2699</v>
      </c>
      <c r="B1226" s="13"/>
      <c r="C1226" s="4" t="s">
        <v>4</v>
      </c>
      <c r="D1226" s="4" t="s">
        <v>1884</v>
      </c>
      <c r="E1226" s="4" t="s">
        <v>2694</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2700</v>
      </c>
      <c r="B1227" s="13"/>
      <c r="C1227" s="6" t="s">
        <v>4</v>
      </c>
      <c r="D1227" s="6" t="s">
        <v>2213</v>
      </c>
      <c r="E1227" s="6" t="s">
        <v>2830</v>
      </c>
      <c r="F1227" s="6" t="s">
        <v>243</v>
      </c>
      <c r="G1227" s="6" t="s">
        <v>1852</v>
      </c>
      <c r="H1227" s="6">
        <f>STOCK[[#This Row],[Precio Final]]</f>
        <v>35</v>
      </c>
      <c r="I1227" s="6">
        <f>STOCK[[#This Row],[Precio Venta Ideal (x1.5)]]</f>
        <v>32.64</v>
      </c>
      <c r="J1227" s="29">
        <v>2</v>
      </c>
      <c r="K1227" s="29">
        <f>SUMIFS(VENTAS[Cantidad],VENTAS[Código del producto Vendido],STOCK[[#This Row],[Code]])</f>
        <v>1</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13.240000000000002</v>
      </c>
      <c r="AA1227" s="6">
        <f>STOCK[[#This Row],[Costo total]]*STOCK[[#This Row],[Entradas]]</f>
        <v>43.519999999999996</v>
      </c>
      <c r="AB1227" s="6">
        <f>STOCK[[#This Row],[Stock Actual]]*STOCK[[#This Row],[Costo total]]</f>
        <v>21.759999999999998</v>
      </c>
    </row>
    <row r="1228" spans="1:28" s="4" customFormat="1" ht="50" customHeight="1">
      <c r="A1228" s="4" t="s">
        <v>2701</v>
      </c>
      <c r="B1228" s="13"/>
      <c r="C1228" s="4" t="s">
        <v>4</v>
      </c>
      <c r="D1228" s="4" t="s">
        <v>1926</v>
      </c>
      <c r="E1228" s="4" t="s">
        <v>2708</v>
      </c>
      <c r="F1228" s="4" t="s">
        <v>2709</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2702</v>
      </c>
      <c r="B1229" s="13"/>
      <c r="C1229" s="6" t="s">
        <v>4</v>
      </c>
      <c r="D1229" s="6" t="s">
        <v>2255</v>
      </c>
      <c r="E1229" s="6" t="s">
        <v>2710</v>
      </c>
      <c r="F1229" s="6" t="s">
        <v>244</v>
      </c>
      <c r="G1229" s="6" t="s">
        <v>1852</v>
      </c>
      <c r="H1229" s="6">
        <f>STOCK[[#This Row],[Precio Final]]</f>
        <v>17</v>
      </c>
      <c r="I1229" s="6">
        <f>STOCK[[#This Row],[Precio Venta Ideal (x1.5)]]</f>
        <v>19.725000000000001</v>
      </c>
      <c r="J1229" s="29">
        <v>2</v>
      </c>
      <c r="K1229" s="29">
        <f>SUMIFS(VENTAS[Cantidad],VENTAS[Código del producto Vendido],STOCK[[#This Row],[Code]])</f>
        <v>2</v>
      </c>
      <c r="L1229" s="29">
        <f>STOCK[[#This Row],[Entradas]]-STOCK[[#This Row],[Salidas]]</f>
        <v>0</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7.6999999999999957</v>
      </c>
      <c r="AA1229" s="6">
        <f>STOCK[[#This Row],[Costo total]]*STOCK[[#This Row],[Entradas]]</f>
        <v>26.300000000000004</v>
      </c>
      <c r="AB1229" s="6">
        <f>STOCK[[#This Row],[Stock Actual]]*STOCK[[#This Row],[Costo total]]</f>
        <v>0</v>
      </c>
    </row>
    <row r="1230" spans="1:28" s="4" customFormat="1" ht="50" customHeight="1">
      <c r="A1230" s="4" t="s">
        <v>2703</v>
      </c>
      <c r="B1230" s="13"/>
      <c r="C1230" s="4" t="s">
        <v>4</v>
      </c>
      <c r="D1230" s="4" t="s">
        <v>2255</v>
      </c>
      <c r="E1230" s="4" t="s">
        <v>2710</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2704</v>
      </c>
      <c r="B1231" s="13"/>
      <c r="C1231" s="6" t="s">
        <v>4</v>
      </c>
      <c r="D1231" s="6" t="s">
        <v>2255</v>
      </c>
      <c r="E1231" s="6" t="s">
        <v>2710</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2705</v>
      </c>
      <c r="B1232" s="13"/>
      <c r="C1232" s="4" t="s">
        <v>4</v>
      </c>
      <c r="D1232" s="4" t="s">
        <v>2711</v>
      </c>
      <c r="E1232" s="4" t="s">
        <v>2712</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2706</v>
      </c>
      <c r="B1233" s="13"/>
      <c r="C1233" s="6" t="s">
        <v>4</v>
      </c>
      <c r="D1233" s="6" t="s">
        <v>2711</v>
      </c>
      <c r="E1233" s="6" t="s">
        <v>2712</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2707</v>
      </c>
      <c r="B1234" s="13"/>
      <c r="C1234" s="4" t="s">
        <v>4</v>
      </c>
      <c r="D1234" s="4" t="s">
        <v>2255</v>
      </c>
      <c r="E1234" s="4" t="s">
        <v>2721</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2713</v>
      </c>
      <c r="B1235" s="13"/>
      <c r="C1235" s="6" t="s">
        <v>4</v>
      </c>
      <c r="D1235" s="6" t="s">
        <v>2711</v>
      </c>
      <c r="E1235" s="6" t="s">
        <v>2722</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2714</v>
      </c>
      <c r="B1236" s="13"/>
      <c r="C1236" s="4" t="s">
        <v>4</v>
      </c>
      <c r="D1236" s="4" t="s">
        <v>2711</v>
      </c>
      <c r="E1236" s="4" t="s">
        <v>2722</v>
      </c>
      <c r="F1236" s="4" t="s">
        <v>244</v>
      </c>
      <c r="G1236" s="4" t="s">
        <v>1852</v>
      </c>
      <c r="H1236" s="4">
        <f>STOCK[[#This Row],[Precio Final]]</f>
        <v>30</v>
      </c>
      <c r="I1236" s="4">
        <f>STOCK[[#This Row],[Precio Venta Ideal (x1.5)]]</f>
        <v>24.990000000000002</v>
      </c>
      <c r="J1236" s="5">
        <v>2</v>
      </c>
      <c r="K1236" s="5">
        <f>SUMIFS(VENTAS[Cantidad],VENTAS[Código del producto Vendido],STOCK[[#This Row],[Code]])</f>
        <v>2</v>
      </c>
      <c r="L1236" s="5">
        <f>STOCK[[#This Row],[Entradas]]-STOCK[[#This Row],[Salidas]]</f>
        <v>0</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26.68</v>
      </c>
      <c r="AA1236" s="4">
        <f>STOCK[[#This Row],[Costo total]]*STOCK[[#This Row],[Entradas]]</f>
        <v>33.32</v>
      </c>
      <c r="AB1236" s="4">
        <f>STOCK[[#This Row],[Stock Actual]]*STOCK[[#This Row],[Costo total]]</f>
        <v>0</v>
      </c>
    </row>
    <row r="1237" spans="1:28" s="6" customFormat="1" ht="50" customHeight="1">
      <c r="A1237" s="6" t="s">
        <v>2715</v>
      </c>
      <c r="B1237" s="13"/>
      <c r="C1237" s="6" t="s">
        <v>4</v>
      </c>
      <c r="D1237" s="6" t="s">
        <v>2711</v>
      </c>
      <c r="E1237" s="6" t="s">
        <v>2722</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2716</v>
      </c>
      <c r="B1238" s="13"/>
      <c r="C1238" s="4" t="s">
        <v>4</v>
      </c>
      <c r="D1238" s="4" t="s">
        <v>2257</v>
      </c>
      <c r="E1238" s="4" t="s">
        <v>2722</v>
      </c>
      <c r="F1238" s="4" t="s">
        <v>303</v>
      </c>
      <c r="G1238" s="4" t="s">
        <v>1852</v>
      </c>
      <c r="H1238" s="4">
        <f>STOCK[[#This Row],[Precio Final]]</f>
        <v>30</v>
      </c>
      <c r="I1238" s="4">
        <f>STOCK[[#This Row],[Precio Venta Ideal (x1.5)]]</f>
        <v>24.990000000000002</v>
      </c>
      <c r="J1238" s="5">
        <v>1</v>
      </c>
      <c r="K1238" s="5">
        <f>SUMIFS(VENTAS[Cantidad],VENTAS[Código del producto Vendido],STOCK[[#This Row],[Code]])</f>
        <v>1</v>
      </c>
      <c r="L1238" s="5">
        <f>STOCK[[#This Row],[Entradas]]-STOCK[[#This Row],[Salidas]]</f>
        <v>0</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13.34</v>
      </c>
      <c r="AA1238" s="4">
        <f>STOCK[[#This Row],[Costo total]]*STOCK[[#This Row],[Entradas]]</f>
        <v>16.66</v>
      </c>
      <c r="AB1238" s="4">
        <f>STOCK[[#This Row],[Stock Actual]]*STOCK[[#This Row],[Costo total]]</f>
        <v>0</v>
      </c>
    </row>
    <row r="1239" spans="1:28" s="6" customFormat="1" ht="50" customHeight="1">
      <c r="A1239" s="6" t="s">
        <v>2717</v>
      </c>
      <c r="B1239" s="13"/>
      <c r="C1239" s="6" t="s">
        <v>4</v>
      </c>
      <c r="D1239" s="6" t="s">
        <v>2213</v>
      </c>
      <c r="E1239" s="6" t="s">
        <v>2723</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2718</v>
      </c>
      <c r="B1240" s="13"/>
      <c r="C1240" s="4" t="s">
        <v>4</v>
      </c>
      <c r="D1240" s="4" t="s">
        <v>2213</v>
      </c>
      <c r="E1240" s="4" t="s">
        <v>2723</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2719</v>
      </c>
      <c r="B1241" s="13"/>
      <c r="C1241" s="6" t="s">
        <v>4</v>
      </c>
      <c r="D1241" s="6" t="s">
        <v>2257</v>
      </c>
      <c r="E1241" s="6" t="s">
        <v>2723</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2720</v>
      </c>
      <c r="B1242" s="13"/>
      <c r="C1242" s="4" t="s">
        <v>4</v>
      </c>
      <c r="D1242" s="4" t="s">
        <v>2213</v>
      </c>
      <c r="E1242" s="4" t="s">
        <v>2727</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2724</v>
      </c>
      <c r="B1243" s="13"/>
      <c r="C1243" s="6" t="s">
        <v>4</v>
      </c>
      <c r="D1243" s="6" t="s">
        <v>2587</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2725</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2726</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2728</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2729</v>
      </c>
      <c r="B1247" s="13"/>
      <c r="C1247" s="6" t="s">
        <v>4</v>
      </c>
      <c r="D1247" s="6" t="s">
        <v>2213</v>
      </c>
      <c r="E1247" s="6" t="s">
        <v>2734</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2730</v>
      </c>
      <c r="B1248" s="13"/>
      <c r="C1248" s="4" t="s">
        <v>4</v>
      </c>
      <c r="D1248" s="4" t="s">
        <v>2213</v>
      </c>
      <c r="E1248" s="4" t="s">
        <v>2734</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2731</v>
      </c>
      <c r="B1249" s="13"/>
      <c r="C1249" s="6" t="s">
        <v>4</v>
      </c>
      <c r="D1249" s="6" t="s">
        <v>2213</v>
      </c>
      <c r="E1249" s="6" t="s">
        <v>2734</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2732</v>
      </c>
      <c r="B1250" s="13"/>
      <c r="C1250" s="4" t="s">
        <v>4</v>
      </c>
      <c r="D1250" s="4" t="s">
        <v>2213</v>
      </c>
      <c r="E1250" s="4" t="s">
        <v>2735</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2733</v>
      </c>
      <c r="B1251" s="13"/>
      <c r="C1251" s="6" t="s">
        <v>4</v>
      </c>
      <c r="D1251" s="6" t="s">
        <v>1512</v>
      </c>
      <c r="E1251" s="6" t="s">
        <v>2738</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2736</v>
      </c>
      <c r="B1252" s="13"/>
      <c r="C1252" s="4" t="s">
        <v>4</v>
      </c>
      <c r="D1252" s="4" t="s">
        <v>1512</v>
      </c>
      <c r="E1252" s="4" t="s">
        <v>2739</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2737</v>
      </c>
      <c r="B1253" s="13"/>
      <c r="C1253" s="6" t="s">
        <v>4</v>
      </c>
      <c r="D1253" s="6" t="s">
        <v>2213</v>
      </c>
      <c r="E1253" s="6" t="s">
        <v>2740</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2742</v>
      </c>
      <c r="B1254" s="13"/>
      <c r="C1254" s="4" t="s">
        <v>4</v>
      </c>
      <c r="D1254" s="4" t="s">
        <v>2130</v>
      </c>
      <c r="E1254" s="4" t="s">
        <v>2741</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2744</v>
      </c>
      <c r="B1255" s="13"/>
      <c r="C1255" s="6" t="s">
        <v>4</v>
      </c>
      <c r="D1255" s="6" t="s">
        <v>2218</v>
      </c>
      <c r="E1255" s="6" t="s">
        <v>2743</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2745</v>
      </c>
      <c r="B1256" s="13"/>
      <c r="C1256" s="4" t="s">
        <v>4</v>
      </c>
      <c r="D1256" s="4" t="s">
        <v>2213</v>
      </c>
      <c r="E1256" s="4" t="s">
        <v>2753</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2746</v>
      </c>
      <c r="B1257" s="13"/>
      <c r="C1257" s="6" t="s">
        <v>4</v>
      </c>
      <c r="D1257" s="6" t="s">
        <v>2213</v>
      </c>
      <c r="E1257" s="6" t="s">
        <v>2753</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2747</v>
      </c>
      <c r="B1258" s="13"/>
      <c r="C1258" s="4" t="s">
        <v>4</v>
      </c>
      <c r="D1258" s="4" t="s">
        <v>2213</v>
      </c>
      <c r="E1258" s="4" t="s">
        <v>2753</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2748</v>
      </c>
      <c r="B1259" s="13"/>
      <c r="C1259" s="6" t="s">
        <v>4</v>
      </c>
      <c r="D1259" s="6" t="s">
        <v>2213</v>
      </c>
      <c r="E1259" s="6" t="s">
        <v>2753</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2749</v>
      </c>
      <c r="B1260" s="13"/>
      <c r="C1260" s="4" t="s">
        <v>4</v>
      </c>
      <c r="D1260" s="4" t="s">
        <v>2222</v>
      </c>
      <c r="E1260" s="4" t="s">
        <v>2750</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2752</v>
      </c>
      <c r="B1261" s="13"/>
      <c r="C1261" s="6" t="s">
        <v>4</v>
      </c>
      <c r="D1261" s="6" t="s">
        <v>2222</v>
      </c>
      <c r="E1261" s="6" t="s">
        <v>2751</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2754</v>
      </c>
      <c r="B1262" s="13"/>
      <c r="C1262" s="4" t="s">
        <v>4</v>
      </c>
      <c r="D1262" s="4" t="s">
        <v>2213</v>
      </c>
      <c r="E1262" s="4" t="s">
        <v>2796</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2755</v>
      </c>
      <c r="B1263" s="13"/>
      <c r="C1263" s="6" t="s">
        <v>4</v>
      </c>
      <c r="D1263" s="6" t="s">
        <v>2213</v>
      </c>
      <c r="E1263" s="6" t="s">
        <v>2758</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2756</v>
      </c>
      <c r="B1264" s="13"/>
      <c r="C1264" s="4" t="s">
        <v>4</v>
      </c>
      <c r="D1264" s="4" t="s">
        <v>2213</v>
      </c>
      <c r="E1264" s="4" t="s">
        <v>2758</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2757</v>
      </c>
      <c r="B1265" s="13"/>
      <c r="C1265" s="6" t="s">
        <v>4</v>
      </c>
      <c r="D1265" s="6" t="s">
        <v>2213</v>
      </c>
      <c r="E1265" s="6" t="s">
        <v>2759</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2762</v>
      </c>
      <c r="B1266" s="13"/>
      <c r="C1266" s="4" t="s">
        <v>4</v>
      </c>
      <c r="D1266" s="4" t="s">
        <v>3114</v>
      </c>
      <c r="E1266" s="4" t="s">
        <v>2766</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2763</v>
      </c>
      <c r="B1267" s="13"/>
      <c r="C1267" s="6" t="s">
        <v>4</v>
      </c>
      <c r="D1267" s="6" t="s">
        <v>3115</v>
      </c>
      <c r="E1267" s="6" t="s">
        <v>2766</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2764</v>
      </c>
      <c r="B1268" s="13"/>
      <c r="C1268" s="4" t="s">
        <v>4</v>
      </c>
      <c r="D1268" s="4" t="s">
        <v>3114</v>
      </c>
      <c r="E1268" s="4" t="s">
        <v>2761</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2765</v>
      </c>
      <c r="B1269" s="13"/>
      <c r="C1269" s="6" t="s">
        <v>4</v>
      </c>
      <c r="D1269" s="6" t="s">
        <v>2760</v>
      </c>
      <c r="E1269" s="6" t="s">
        <v>2761</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2767</v>
      </c>
      <c r="B1270" s="13"/>
      <c r="C1270" s="4" t="s">
        <v>4</v>
      </c>
      <c r="D1270" s="4" t="s">
        <v>3113</v>
      </c>
      <c r="E1270" s="4" t="s">
        <v>2768</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2770</v>
      </c>
      <c r="B1271" s="13"/>
      <c r="C1271" s="6" t="s">
        <v>4</v>
      </c>
      <c r="D1271" s="6" t="s">
        <v>2222</v>
      </c>
      <c r="E1271" s="6" t="s">
        <v>2769</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2771</v>
      </c>
      <c r="B1272" s="13"/>
      <c r="C1272" s="4" t="s">
        <v>4</v>
      </c>
      <c r="D1272" s="4" t="s">
        <v>3113</v>
      </c>
      <c r="E1272" s="4" t="s">
        <v>2774</v>
      </c>
      <c r="F1272" s="4" t="s">
        <v>2775</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2772</v>
      </c>
      <c r="B1273" s="13"/>
      <c r="C1273" s="6" t="s">
        <v>4</v>
      </c>
      <c r="D1273" s="6" t="s">
        <v>3112</v>
      </c>
      <c r="E1273" s="6" t="s">
        <v>2779</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2773</v>
      </c>
      <c r="B1274" s="13"/>
      <c r="C1274" s="4" t="s">
        <v>4</v>
      </c>
      <c r="D1274" s="4" t="s">
        <v>3112</v>
      </c>
      <c r="E1274" s="4" t="s">
        <v>2779</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2776</v>
      </c>
      <c r="B1275" s="13"/>
      <c r="C1275" s="6" t="s">
        <v>4</v>
      </c>
      <c r="D1275" s="6" t="s">
        <v>2255</v>
      </c>
      <c r="E1275" s="6" t="s">
        <v>2779</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2777</v>
      </c>
      <c r="B1276" s="13"/>
      <c r="C1276" s="4" t="s">
        <v>4</v>
      </c>
      <c r="D1276" s="4" t="s">
        <v>3112</v>
      </c>
      <c r="E1276" s="4" t="s">
        <v>2780</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2778</v>
      </c>
      <c r="B1277" s="13"/>
      <c r="C1277" s="6" t="s">
        <v>4</v>
      </c>
      <c r="D1277" s="6" t="s">
        <v>2255</v>
      </c>
      <c r="E1277" s="6" t="s">
        <v>2780</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2781</v>
      </c>
      <c r="B1278" s="13"/>
      <c r="C1278" s="4" t="s">
        <v>4</v>
      </c>
      <c r="D1278" s="4" t="s">
        <v>2255</v>
      </c>
      <c r="E1278" s="4" t="s">
        <v>2785</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2782</v>
      </c>
      <c r="B1279" s="13"/>
      <c r="C1279" s="6" t="s">
        <v>4</v>
      </c>
      <c r="D1279" s="6" t="s">
        <v>2255</v>
      </c>
      <c r="E1279" s="6" t="s">
        <v>2788</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2783</v>
      </c>
      <c r="B1280" s="13"/>
      <c r="C1280" s="4" t="s">
        <v>4</v>
      </c>
      <c r="D1280" s="4" t="s">
        <v>3112</v>
      </c>
      <c r="E1280" s="4" t="s">
        <v>2786</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2784</v>
      </c>
      <c r="B1281" s="13"/>
      <c r="C1281" s="6" t="s">
        <v>4</v>
      </c>
      <c r="D1281" s="6" t="s">
        <v>1926</v>
      </c>
      <c r="E1281" s="6" t="s">
        <v>2787</v>
      </c>
      <c r="F1281" s="6" t="s">
        <v>2789</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2791</v>
      </c>
      <c r="B1282" s="13"/>
      <c r="C1282" s="4" t="s">
        <v>4</v>
      </c>
      <c r="D1282" s="4" t="s">
        <v>3113</v>
      </c>
      <c r="E1282" s="4" t="s">
        <v>2790</v>
      </c>
      <c r="F1282" s="4" t="s">
        <v>2775</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2792</v>
      </c>
      <c r="B1283" s="13"/>
      <c r="C1283" s="6" t="s">
        <v>4</v>
      </c>
      <c r="D1283" s="6" t="s">
        <v>2491</v>
      </c>
      <c r="E1283" s="6" t="s">
        <v>2794</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2793</v>
      </c>
      <c r="B1284" s="13"/>
      <c r="C1284" s="4" t="s">
        <v>4</v>
      </c>
      <c r="D1284" s="4" t="s">
        <v>2491</v>
      </c>
      <c r="E1284" s="4" t="s">
        <v>2795</v>
      </c>
      <c r="F1284" s="4" t="s">
        <v>250</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2821</v>
      </c>
      <c r="B1285" s="13"/>
      <c r="C1285" s="6" t="s">
        <v>4</v>
      </c>
      <c r="D1285" s="6" t="s">
        <v>2255</v>
      </c>
      <c r="E1285" s="6" t="s">
        <v>2808</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2822</v>
      </c>
      <c r="B1286" s="13"/>
      <c r="C1286" s="4" t="s">
        <v>4</v>
      </c>
      <c r="D1286" s="4" t="s">
        <v>2255</v>
      </c>
      <c r="E1286" s="4" t="s">
        <v>2808</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2823</v>
      </c>
      <c r="B1287" s="13"/>
      <c r="C1287" s="6" t="s">
        <v>4</v>
      </c>
      <c r="D1287" s="6" t="s">
        <v>2255</v>
      </c>
      <c r="E1287" s="6" t="s">
        <v>2812</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2824</v>
      </c>
      <c r="B1288" s="13"/>
      <c r="C1288" s="4" t="s">
        <v>4</v>
      </c>
      <c r="D1288" s="4" t="s">
        <v>2255</v>
      </c>
      <c r="E1288" s="4" t="s">
        <v>2813</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2825</v>
      </c>
      <c r="B1289" s="13"/>
      <c r="C1289" s="6" t="s">
        <v>4</v>
      </c>
      <c r="D1289" s="6" t="s">
        <v>2255</v>
      </c>
      <c r="E1289" s="6" t="s">
        <v>2815</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2826</v>
      </c>
      <c r="B1290" s="13"/>
      <c r="C1290" s="4" t="s">
        <v>4</v>
      </c>
      <c r="D1290" s="4" t="s">
        <v>2255</v>
      </c>
      <c r="E1290" s="4" t="s">
        <v>2816</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2827</v>
      </c>
      <c r="B1291" s="13"/>
      <c r="C1291" s="6" t="s">
        <v>4</v>
      </c>
      <c r="D1291" s="6" t="s">
        <v>2255</v>
      </c>
      <c r="E1291" s="6" t="s">
        <v>2817</v>
      </c>
      <c r="F1291" s="6" t="s">
        <v>243</v>
      </c>
      <c r="H1291" s="6">
        <f>STOCK[[#This Row],[Precio Final]]</f>
        <v>13</v>
      </c>
      <c r="I1291" s="6">
        <f>STOCK[[#This Row],[Precio Venta Ideal (x1.5)]]</f>
        <v>12.450000000000001</v>
      </c>
      <c r="J1291" s="29">
        <v>1</v>
      </c>
      <c r="K1291" s="29">
        <f>SUMIFS(VENTAS[Cantidad],VENTAS[Código del producto Vendido],STOCK[[#This Row],[Code]])</f>
        <v>1</v>
      </c>
      <c r="L1291" s="29">
        <f>STOCK[[#This Row],[Entradas]]-STOCK[[#This Row],[Salidas]]</f>
        <v>0</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4.6999999999999993</v>
      </c>
      <c r="AA1291" s="6">
        <f>STOCK[[#This Row],[Costo total]]*STOCK[[#This Row],[Entradas]]</f>
        <v>8.3000000000000007</v>
      </c>
      <c r="AB1291" s="6">
        <f>STOCK[[#This Row],[Stock Actual]]*STOCK[[#This Row],[Costo total]]</f>
        <v>0</v>
      </c>
    </row>
    <row r="1292" spans="1:28" s="4" customFormat="1" ht="50" customHeight="1">
      <c r="A1292" s="4" t="s">
        <v>2828</v>
      </c>
      <c r="B1292" s="13"/>
      <c r="C1292" s="4" t="s">
        <v>4</v>
      </c>
      <c r="D1292" s="4" t="s">
        <v>2255</v>
      </c>
      <c r="E1292" s="4" t="s">
        <v>2820</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2806</v>
      </c>
      <c r="B1293" s="13"/>
      <c r="C1293" s="6" t="s">
        <v>4</v>
      </c>
      <c r="D1293" s="6" t="s">
        <v>2227</v>
      </c>
      <c r="E1293" s="6" t="s">
        <v>2836</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2807</v>
      </c>
      <c r="B1294" s="13"/>
      <c r="C1294" s="4" t="s">
        <v>4</v>
      </c>
      <c r="D1294" s="4" t="s">
        <v>2227</v>
      </c>
      <c r="E1294" s="4" t="s">
        <v>2836</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2809</v>
      </c>
      <c r="B1295" s="13"/>
      <c r="C1295" s="6" t="s">
        <v>4</v>
      </c>
      <c r="D1295" s="6" t="s">
        <v>1921</v>
      </c>
      <c r="E1295" s="6" t="s">
        <v>2836</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2810</v>
      </c>
      <c r="B1296" s="13"/>
      <c r="C1296" s="4" t="s">
        <v>4</v>
      </c>
      <c r="D1296" s="4" t="s">
        <v>1921</v>
      </c>
      <c r="E1296" s="4" t="s">
        <v>2836</v>
      </c>
      <c r="F1296" s="4" t="s">
        <v>239</v>
      </c>
      <c r="H1296" s="4">
        <f>STOCK[[#This Row],[Precio Final]]</f>
        <v>28</v>
      </c>
      <c r="I1296" s="4">
        <f>STOCK[[#This Row],[Precio Venta Ideal (x1.5)]]</f>
        <v>19.8</v>
      </c>
      <c r="J1296" s="5">
        <v>2</v>
      </c>
      <c r="K1296" s="5">
        <f>SUMIFS(VENTAS[Cantidad],VENTAS[Código del producto Vendido],STOCK[[#This Row],[Code]])</f>
        <v>2</v>
      </c>
      <c r="L1296" s="5">
        <f>STOCK[[#This Row],[Entradas]]-STOCK[[#This Row],[Salidas]]</f>
        <v>0</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29.599999999999998</v>
      </c>
      <c r="AA1296" s="4">
        <f>STOCK[[#This Row],[Costo total]]*STOCK[[#This Row],[Entradas]]</f>
        <v>26.400000000000002</v>
      </c>
      <c r="AB1296" s="4">
        <f>STOCK[[#This Row],[Stock Actual]]*STOCK[[#This Row],[Costo total]]</f>
        <v>0</v>
      </c>
    </row>
    <row r="1297" spans="1:29" s="6" customFormat="1" ht="50" customHeight="1">
      <c r="A1297" s="6" t="s">
        <v>2811</v>
      </c>
      <c r="B1297" s="13"/>
      <c r="C1297" s="6" t="s">
        <v>4</v>
      </c>
      <c r="D1297" s="6" t="s">
        <v>2255</v>
      </c>
      <c r="E1297" s="6" t="s">
        <v>2840</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2814</v>
      </c>
      <c r="B1298" s="13"/>
      <c r="C1298" s="4" t="s">
        <v>4</v>
      </c>
      <c r="D1298" s="4" t="s">
        <v>2255</v>
      </c>
      <c r="E1298" s="4" t="s">
        <v>2841</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2818</v>
      </c>
      <c r="B1299" s="13"/>
      <c r="C1299" s="6" t="s">
        <v>4</v>
      </c>
      <c r="D1299" s="6" t="s">
        <v>2255</v>
      </c>
      <c r="E1299" s="6" t="s">
        <v>3479</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2819</v>
      </c>
      <c r="B1300" s="13"/>
      <c r="C1300" s="4" t="s">
        <v>4</v>
      </c>
      <c r="D1300" s="4" t="s">
        <v>2255</v>
      </c>
      <c r="E1300" s="4" t="s">
        <v>2839</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2837</v>
      </c>
      <c r="B1301" s="13"/>
      <c r="C1301" s="6" t="s">
        <v>4</v>
      </c>
      <c r="D1301" s="6" t="s">
        <v>2222</v>
      </c>
      <c r="E1301" s="6" t="s">
        <v>3480</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2838</v>
      </c>
      <c r="B1302" s="13"/>
      <c r="C1302" s="4" t="s">
        <v>4</v>
      </c>
      <c r="D1302" s="4" t="s">
        <v>2222</v>
      </c>
      <c r="E1302" s="4" t="s">
        <v>2917</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2842</v>
      </c>
      <c r="B1303" s="13"/>
      <c r="C1303" s="6" t="s">
        <v>4</v>
      </c>
      <c r="D1303" s="6" t="s">
        <v>2227</v>
      </c>
      <c r="E1303" s="6" t="s">
        <v>2843</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2878</v>
      </c>
      <c r="B1304" s="13"/>
      <c r="C1304" s="4" t="s">
        <v>4</v>
      </c>
      <c r="D1304" s="4" t="s">
        <v>95</v>
      </c>
      <c r="E1304" s="4" t="s">
        <v>2882</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2879</v>
      </c>
      <c r="B1305" s="13"/>
      <c r="C1305" s="6" t="s">
        <v>4</v>
      </c>
      <c r="D1305" s="6" t="s">
        <v>95</v>
      </c>
      <c r="E1305" s="6" t="s">
        <v>2905</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2880</v>
      </c>
      <c r="B1306" s="13"/>
      <c r="C1306" s="4" t="s">
        <v>4</v>
      </c>
      <c r="D1306" s="6" t="s">
        <v>95</v>
      </c>
      <c r="E1306" s="6" t="s">
        <v>2915</v>
      </c>
      <c r="F1306" s="4" t="s">
        <v>2992</v>
      </c>
      <c r="H1306" s="4">
        <f>STOCK[[#This Row],[Precio Final]]</f>
        <v>40</v>
      </c>
      <c r="I1306" s="4">
        <f>STOCK[[#This Row],[Precio Venta Ideal (x1.5)]]</f>
        <v>30.555</v>
      </c>
      <c r="J1306" s="5">
        <v>1</v>
      </c>
      <c r="K1306" s="5">
        <f>SUMIFS(VENTAS[Cantidad],VENTAS[Código del producto Vendido],STOCK[[#This Row],[Code]])</f>
        <v>1</v>
      </c>
      <c r="L1306" s="5">
        <f>STOCK[[#This Row],[Entradas]]-STOCK[[#This Row],[Salidas]]</f>
        <v>0</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19.63</v>
      </c>
      <c r="AA1306" s="4">
        <f>STOCK[[#This Row],[Costo total]]*STOCK[[#This Row],[Entradas]]</f>
        <v>20.37</v>
      </c>
      <c r="AB1306" s="4">
        <f>STOCK[[#This Row],[Stock Actual]]*STOCK[[#This Row],[Costo total]]</f>
        <v>0</v>
      </c>
    </row>
    <row r="1307" spans="1:29" s="6" customFormat="1" ht="50" customHeight="1">
      <c r="A1307" s="6" t="s">
        <v>2881</v>
      </c>
      <c r="C1307" s="6" t="s">
        <v>4</v>
      </c>
      <c r="D1307" s="6" t="s">
        <v>95</v>
      </c>
      <c r="E1307" s="6" t="s">
        <v>2916</v>
      </c>
      <c r="F1307" s="6" t="s">
        <v>2992</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3046</v>
      </c>
      <c r="C1308" s="6" t="s">
        <v>4</v>
      </c>
      <c r="D1308" s="6" t="s">
        <v>95</v>
      </c>
      <c r="E1308" s="6" t="s">
        <v>3045</v>
      </c>
      <c r="F1308" s="36" t="s">
        <v>3047</v>
      </c>
      <c r="G1308" s="36"/>
      <c r="H1308" s="36">
        <f>STOCK[[#This Row],[Precio Final]]</f>
        <v>20</v>
      </c>
      <c r="I1308" s="36">
        <f>STOCK[[#This Row],[Precio Venta Ideal (x1.5)]]</f>
        <v>12</v>
      </c>
      <c r="J1308" s="37">
        <v>1</v>
      </c>
      <c r="K1308" s="37">
        <f>SUMIFS(VENTAS[Cantidad],VENTAS[Código del producto Vendido],STOCK[[#This Row],[Code]])</f>
        <v>1</v>
      </c>
      <c r="L1308" s="37">
        <f>STOCK[[#This Row],[Entradas]]-STOCK[[#This Row],[Salidas]]</f>
        <v>0</v>
      </c>
      <c r="M1308" s="36">
        <f>STOCK[[#This Row],[Precio Final]]*10%</f>
        <v>2</v>
      </c>
      <c r="N1308" s="6">
        <v>0</v>
      </c>
      <c r="O1308" s="6">
        <v>0</v>
      </c>
      <c r="P1308" s="4">
        <v>7.25</v>
      </c>
      <c r="Q1308" s="37">
        <v>0</v>
      </c>
      <c r="R1308" s="36">
        <v>0</v>
      </c>
      <c r="S1308" s="4">
        <v>1.97</v>
      </c>
      <c r="T1308" s="36">
        <f>STOCK[[#This Row],[Costo Unitario (USD)]]+STOCK[[#This Row],[Costo Envío (USD)]]+STOCK[[#This Row],[Comisión 10%]]</f>
        <v>11.22</v>
      </c>
      <c r="U1308" s="4">
        <f>ROUNDUP(T1308,0)</f>
        <v>12</v>
      </c>
      <c r="V1308" s="36">
        <v>20</v>
      </c>
      <c r="W1308" s="36">
        <f>STOCK[[#This Row],[Precio Final]]-STOCK[[#This Row],[Costo total]]</f>
        <v>8.7799999999999994</v>
      </c>
      <c r="X1308" s="36">
        <f>STOCK[[#This Row],[Ganancia Unitaria]]*STOCK[[#This Row],[Salidas]]</f>
        <v>8.7799999999999994</v>
      </c>
      <c r="Y1308" s="36"/>
      <c r="Z1308" s="36"/>
      <c r="AA1308" s="36">
        <f>STOCK[[#This Row],[Costo total]]*STOCK[[#This Row],[Entradas]]</f>
        <v>11.22</v>
      </c>
      <c r="AB1308" s="36">
        <f>STOCK[[#This Row],[Stock Actual]]*STOCK[[#This Row],[Costo total]]</f>
        <v>0</v>
      </c>
      <c r="AC1308" s="36"/>
    </row>
    <row r="1309" spans="1:29" s="4" customFormat="1" ht="50" customHeight="1">
      <c r="A1309" s="6" t="s">
        <v>2918</v>
      </c>
      <c r="B1309" s="6"/>
      <c r="C1309" s="6" t="s">
        <v>4</v>
      </c>
      <c r="D1309" s="6" t="s">
        <v>95</v>
      </c>
      <c r="E1309" s="6" t="s">
        <v>3048</v>
      </c>
      <c r="F1309" s="36" t="s">
        <v>3047</v>
      </c>
      <c r="G1309" s="36"/>
      <c r="H1309" s="36">
        <f>STOCK[[#This Row],[Precio Final]]</f>
        <v>22</v>
      </c>
      <c r="I1309" s="36">
        <f>STOCK[[#This Row],[Precio Venta Ideal (x1.5)]]</f>
        <v>17.130000000000003</v>
      </c>
      <c r="J1309" s="37">
        <v>1</v>
      </c>
      <c r="K1309" s="37">
        <f>SUMIFS(VENTAS[Cantidad],VENTAS[Código del producto Vendido],STOCK[[#This Row],[Code]])</f>
        <v>0</v>
      </c>
      <c r="L1309" s="37">
        <f>STOCK[[#This Row],[Entradas]]-STOCK[[#This Row],[Salidas]]</f>
        <v>1</v>
      </c>
      <c r="M1309" s="36">
        <f>STOCK[[#This Row],[Precio Final]]*10%</f>
        <v>2.2000000000000002</v>
      </c>
      <c r="N1309" s="6">
        <v>0</v>
      </c>
      <c r="O1309" s="6">
        <v>0</v>
      </c>
      <c r="P1309" s="4">
        <v>7.25</v>
      </c>
      <c r="Q1309" s="37">
        <v>0</v>
      </c>
      <c r="R1309" s="36">
        <v>0</v>
      </c>
      <c r="S1309" s="4">
        <v>1.97</v>
      </c>
      <c r="T1309" s="36">
        <f>STOCK[[#This Row],[Costo Unitario (USD)]]+STOCK[[#This Row],[Costo Envío (USD)]]+STOCK[[#This Row],[Comisión 10%]]</f>
        <v>11.420000000000002</v>
      </c>
      <c r="U1309" s="4">
        <f>STOCK[[#This Row],[Costo total]]*1.5</f>
        <v>17.130000000000003</v>
      </c>
      <c r="V1309" s="36">
        <v>22</v>
      </c>
      <c r="W1309" s="36">
        <f>STOCK[[#This Row],[Precio Final]]-STOCK[[#This Row],[Costo total]]</f>
        <v>10.579999999999998</v>
      </c>
      <c r="X1309" s="36">
        <f>STOCK[[#This Row],[Ganancia Unitaria]]*STOCK[[#This Row],[Salidas]]</f>
        <v>0</v>
      </c>
      <c r="Y1309" s="36"/>
      <c r="Z1309" s="36"/>
      <c r="AA1309" s="36">
        <f>STOCK[[#This Row],[Costo total]]*STOCK[[#This Row],[Entradas]]</f>
        <v>11.420000000000002</v>
      </c>
      <c r="AB1309" s="36">
        <f>STOCK[[#This Row],[Stock Actual]]*STOCK[[#This Row],[Costo total]]</f>
        <v>11.420000000000002</v>
      </c>
      <c r="AC1309" s="36"/>
    </row>
    <row r="1310" spans="1:29" s="6" customFormat="1" ht="50" customHeight="1">
      <c r="A1310" s="6" t="s">
        <v>2919</v>
      </c>
      <c r="B1310" s="36"/>
      <c r="C1310" s="6" t="s">
        <v>4</v>
      </c>
      <c r="D1310" s="6" t="s">
        <v>95</v>
      </c>
      <c r="E1310" s="6" t="s">
        <v>2997</v>
      </c>
      <c r="F1310" s="36" t="s">
        <v>2995</v>
      </c>
      <c r="G1310" s="36"/>
      <c r="H1310" s="36">
        <v>22</v>
      </c>
      <c r="I1310" s="36">
        <f>STOCK[[#This Row],[Precio Venta Ideal (x1.5)]]</f>
        <v>16.830000000000002</v>
      </c>
      <c r="J1310" s="37">
        <v>1</v>
      </c>
      <c r="K1310" s="37">
        <f>SUMIFS(VENTAS[Cantidad],VENTAS[Código del producto Vendido],STOCK[[#This Row],[Code]])</f>
        <v>1</v>
      </c>
      <c r="L1310" s="37">
        <f>STOCK[[#This Row],[Entradas]]-STOCK[[#This Row],[Salidas]]</f>
        <v>0</v>
      </c>
      <c r="M1310" s="36">
        <f>STOCK[[#This Row],[Precio Final]]*10%</f>
        <v>2</v>
      </c>
      <c r="N1310" s="6">
        <v>0</v>
      </c>
      <c r="O1310" s="6">
        <v>0</v>
      </c>
      <c r="P1310" s="4">
        <v>7.25</v>
      </c>
      <c r="Q1310" s="37">
        <v>0</v>
      </c>
      <c r="R1310" s="36">
        <v>0</v>
      </c>
      <c r="S1310" s="4">
        <v>1.97</v>
      </c>
      <c r="T1310" s="36">
        <f>STOCK[[#This Row],[Costo Unitario (USD)]]+STOCK[[#This Row],[Costo Envío (USD)]]+STOCK[[#This Row],[Comisión 10%]]</f>
        <v>11.22</v>
      </c>
      <c r="U1310" s="4">
        <f>STOCK[[#This Row],[Costo total]]*1.5</f>
        <v>16.830000000000002</v>
      </c>
      <c r="V1310" s="36">
        <v>20</v>
      </c>
      <c r="W1310" s="36">
        <f>STOCK[[#This Row],[Precio Final]]-STOCK[[#This Row],[Costo total]]</f>
        <v>8.7799999999999994</v>
      </c>
      <c r="X1310" s="36">
        <f>STOCK[[#This Row],[Ganancia Unitaria]]*STOCK[[#This Row],[Salidas]]</f>
        <v>8.7799999999999994</v>
      </c>
      <c r="Y1310" s="36"/>
      <c r="Z1310" s="36"/>
      <c r="AA1310" s="36">
        <f>STOCK[[#This Row],[Costo total]]*STOCK[[#This Row],[Entradas]]</f>
        <v>11.22</v>
      </c>
      <c r="AB1310" s="36">
        <f>STOCK[[#This Row],[Stock Actual]]*STOCK[[#This Row],[Costo total]]</f>
        <v>0</v>
      </c>
      <c r="AC1310" s="36"/>
    </row>
    <row r="1311" spans="1:29" s="6" customFormat="1" ht="50" customHeight="1">
      <c r="A1311" s="6" t="s">
        <v>2996</v>
      </c>
      <c r="B1311" s="36"/>
      <c r="C1311" s="6" t="s">
        <v>4</v>
      </c>
      <c r="D1311" s="6" t="s">
        <v>95</v>
      </c>
      <c r="E1311" s="6" t="s">
        <v>2994</v>
      </c>
      <c r="F1311" s="36" t="s">
        <v>2995</v>
      </c>
      <c r="G1311" s="36"/>
      <c r="H1311" s="36">
        <v>20</v>
      </c>
      <c r="I1311" s="36">
        <f>STOCK[[#This Row],[Precio Venta Ideal (x1.5)]]</f>
        <v>12</v>
      </c>
      <c r="J1311" s="37">
        <v>1</v>
      </c>
      <c r="K1311" s="37">
        <f>SUMIFS(VENTAS[Cantidad],VENTAS[Código del producto Vendido],STOCK[[#This Row],[Code]])</f>
        <v>0</v>
      </c>
      <c r="L1311" s="37">
        <f>STOCK[[#This Row],[Entradas]]-STOCK[[#This Row],[Salidas]]</f>
        <v>1</v>
      </c>
      <c r="M1311" s="36">
        <f>STOCK[[#This Row],[Precio Final]]*10%</f>
        <v>2.2000000000000002</v>
      </c>
      <c r="N1311" s="36">
        <v>0</v>
      </c>
      <c r="O1311" s="36">
        <v>0</v>
      </c>
      <c r="P1311" s="36">
        <v>7.25</v>
      </c>
      <c r="Q1311" s="37">
        <v>0</v>
      </c>
      <c r="R1311" s="36">
        <v>0</v>
      </c>
      <c r="S1311" s="4">
        <v>1.97</v>
      </c>
      <c r="T1311" s="36">
        <f>STOCK[[#This Row],[Costo Unitario (USD)]]+STOCK[[#This Row],[Costo Envío (USD)]]+STOCK[[#This Row],[Comisión 10%]]</f>
        <v>11.420000000000002</v>
      </c>
      <c r="U1311" s="36">
        <f>ROUNDUP(T1311,0)</f>
        <v>12</v>
      </c>
      <c r="V1311" s="36">
        <v>22</v>
      </c>
      <c r="W1311" s="36">
        <f>STOCK[[#This Row],[Precio Final]]-STOCK[[#This Row],[Costo total]]</f>
        <v>10.579999999999998</v>
      </c>
      <c r="X1311" s="36">
        <f>STOCK[[#This Row],[Ganancia Unitaria]]*STOCK[[#This Row],[Salidas]]</f>
        <v>0</v>
      </c>
      <c r="Y1311" s="36"/>
      <c r="Z1311" s="36"/>
      <c r="AA1311" s="36">
        <f>STOCK[[#This Row],[Costo total]]*STOCK[[#This Row],[Entradas]]</f>
        <v>11.420000000000002</v>
      </c>
      <c r="AB1311" s="36">
        <f>STOCK[[#This Row],[Stock Actual]]*STOCK[[#This Row],[Costo total]]</f>
        <v>11.420000000000002</v>
      </c>
      <c r="AC1311" s="36"/>
    </row>
    <row r="1312" spans="1:29" s="4" customFormat="1" ht="50" customHeight="1">
      <c r="A1312" s="6" t="s">
        <v>2941</v>
      </c>
      <c r="B1312" s="36"/>
      <c r="C1312" s="6" t="s">
        <v>4</v>
      </c>
      <c r="D1312" s="6" t="s">
        <v>95</v>
      </c>
      <c r="E1312" s="6" t="s">
        <v>2940</v>
      </c>
      <c r="F1312" s="36"/>
      <c r="G1312" s="36"/>
      <c r="H1312" s="36">
        <f>STOCK[[#This Row],[Precio Final]]</f>
        <v>40</v>
      </c>
      <c r="I1312" s="36">
        <f>STOCK[[#This Row],[Precio Venta Ideal (x1.5)]]</f>
        <v>21</v>
      </c>
      <c r="J1312" s="37">
        <v>1</v>
      </c>
      <c r="K1312" s="37">
        <f>SUMIFS(VENTAS[Cantidad],VENTAS[Código del producto Vendido],STOCK[[#This Row],[Code]])</f>
        <v>1</v>
      </c>
      <c r="L1312" s="37">
        <f>STOCK[[#This Row],[Entradas]]-STOCK[[#This Row],[Salidas]]</f>
        <v>0</v>
      </c>
      <c r="M1312" s="36">
        <f>STOCK[[#This Row],[Precio Final]]*10%</f>
        <v>4</v>
      </c>
      <c r="N1312" s="36">
        <v>0</v>
      </c>
      <c r="O1312" s="36">
        <v>0</v>
      </c>
      <c r="P1312" s="36">
        <v>14.4</v>
      </c>
      <c r="Q1312" s="37">
        <v>0</v>
      </c>
      <c r="R1312" s="36">
        <v>0</v>
      </c>
      <c r="S1312" s="36">
        <v>1.97</v>
      </c>
      <c r="T1312" s="36">
        <f>STOCK[[#This Row],[Costo Unitario (USD)]]+STOCK[[#This Row],[Costo Envío (USD)]]+STOCK[[#This Row],[Comisión 10%]]</f>
        <v>20.37</v>
      </c>
      <c r="U1312" s="36">
        <f>ROUNDUP(T1312,0)</f>
        <v>21</v>
      </c>
      <c r="V1312" s="36">
        <v>40</v>
      </c>
      <c r="W1312" s="36">
        <f>STOCK[[#This Row],[Precio Final]]-STOCK[[#This Row],[Costo total]]</f>
        <v>19.63</v>
      </c>
      <c r="X1312" s="36">
        <f>STOCK[[#This Row],[Ganancia Unitaria]]*STOCK[[#This Row],[Salidas]]</f>
        <v>19.63</v>
      </c>
      <c r="Y1312" s="36"/>
      <c r="Z1312" s="36"/>
      <c r="AA1312" s="36">
        <f>STOCK[[#This Row],[Costo total]]*STOCK[[#This Row],[Entradas]]</f>
        <v>20.37</v>
      </c>
      <c r="AB1312" s="36">
        <f>STOCK[[#This Row],[Stock Actual]]*STOCK[[#This Row],[Costo total]]</f>
        <v>0</v>
      </c>
      <c r="AC1312" s="36"/>
    </row>
    <row r="1313" spans="1:29" s="6" customFormat="1" ht="50" customHeight="1">
      <c r="A1313" s="6" t="s">
        <v>2968</v>
      </c>
      <c r="B1313" s="13"/>
      <c r="C1313" s="6" t="s">
        <v>4</v>
      </c>
      <c r="D1313" s="6" t="s">
        <v>2160</v>
      </c>
      <c r="E1313" s="6" t="s">
        <v>2606</v>
      </c>
      <c r="F1313" s="6" t="s">
        <v>250</v>
      </c>
      <c r="G1313" s="6" t="s">
        <v>2599</v>
      </c>
      <c r="H1313" s="6">
        <f>STOCK[[#This Row],[Precio Final]]</f>
        <v>45</v>
      </c>
      <c r="I1313" s="6">
        <f>STOCK[[#This Row],[Precio Venta Ideal (x1.5)]]</f>
        <v>43.454999999999998</v>
      </c>
      <c r="J1313" s="29">
        <v>2</v>
      </c>
      <c r="K1313" s="37">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2638</v>
      </c>
      <c r="AA1313" s="6">
        <f>STOCK[[#This Row],[Costo total]]*STOCK[[#This Row],[Entradas]]</f>
        <v>57.94</v>
      </c>
      <c r="AB1313" s="6">
        <f>STOCK[[#This Row],[Stock Actual]]*STOCK[[#This Row],[Costo total]]</f>
        <v>57.94</v>
      </c>
    </row>
    <row r="1314" spans="1:29" s="6" customFormat="1" ht="50" customHeight="1">
      <c r="A1314" s="6" t="s">
        <v>2967</v>
      </c>
      <c r="B1314" s="13"/>
      <c r="C1314" s="6" t="s">
        <v>4</v>
      </c>
      <c r="D1314" s="6" t="s">
        <v>2160</v>
      </c>
      <c r="E1314" s="6" t="s">
        <v>2606</v>
      </c>
      <c r="F1314" s="6" t="s">
        <v>549</v>
      </c>
      <c r="G1314" s="6" t="s">
        <v>2599</v>
      </c>
      <c r="H1314" s="6">
        <f>STOCK[[#This Row],[Precio Final]]</f>
        <v>46</v>
      </c>
      <c r="I1314" s="6">
        <f>STOCK[[#This Row],[Precio Venta Ideal (x1.5)]]</f>
        <v>43.605000000000004</v>
      </c>
      <c r="J1314" s="29">
        <v>2</v>
      </c>
      <c r="K1314" s="37">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2638</v>
      </c>
      <c r="AA1314" s="6">
        <f>STOCK[[#This Row],[Costo total]]*STOCK[[#This Row],[Entradas]]</f>
        <v>58.14</v>
      </c>
      <c r="AB1314" s="6">
        <f>STOCK[[#This Row],[Stock Actual]]*STOCK[[#This Row],[Costo total]]</f>
        <v>0</v>
      </c>
    </row>
    <row r="1315" spans="1:29" s="6" customFormat="1" ht="50" customHeight="1">
      <c r="A1315" s="6" t="s">
        <v>2965</v>
      </c>
      <c r="B1315" s="13"/>
      <c r="C1315" s="6" t="s">
        <v>4</v>
      </c>
      <c r="D1315" s="6" t="s">
        <v>2160</v>
      </c>
      <c r="E1315" s="6" t="s">
        <v>2606</v>
      </c>
      <c r="F1315" s="6" t="s">
        <v>252</v>
      </c>
      <c r="G1315" s="6" t="s">
        <v>2599</v>
      </c>
      <c r="H1315" s="6">
        <f>STOCK[[#This Row],[Precio Final]]</f>
        <v>47</v>
      </c>
      <c r="I1315" s="6">
        <f>STOCK[[#This Row],[Precio Venta Ideal (x1.5)]]</f>
        <v>43.754999999999995</v>
      </c>
      <c r="J1315" s="29">
        <v>2</v>
      </c>
      <c r="K1315" s="37">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2638</v>
      </c>
      <c r="AA1315" s="6">
        <f>STOCK[[#This Row],[Costo total]]*STOCK[[#This Row],[Entradas]]</f>
        <v>58.339999999999996</v>
      </c>
      <c r="AB1315" s="6">
        <f>STOCK[[#This Row],[Stock Actual]]*STOCK[[#This Row],[Costo total]]</f>
        <v>58.339999999999996</v>
      </c>
    </row>
    <row r="1316" spans="1:29" s="6" customFormat="1" ht="50" customHeight="1">
      <c r="A1316" s="6" t="s">
        <v>2974</v>
      </c>
      <c r="B1316" s="39"/>
      <c r="C1316" s="36" t="s">
        <v>4</v>
      </c>
      <c r="D1316" s="36" t="s">
        <v>3112</v>
      </c>
      <c r="E1316" s="36" t="s">
        <v>3009</v>
      </c>
      <c r="F1316" s="36" t="s">
        <v>243</v>
      </c>
      <c r="G1316" s="36" t="s">
        <v>2527</v>
      </c>
      <c r="H1316" s="36">
        <f>STOCK[[#This Row],[Precio Final]]</f>
        <v>30</v>
      </c>
      <c r="I1316" s="6">
        <f>STOCK[[#This Row],[Precio Venta Ideal (x1.5)]]</f>
        <v>33</v>
      </c>
      <c r="J1316" s="37">
        <v>1</v>
      </c>
      <c r="K1316" s="37">
        <f>SUMIFS(VENTAS[Cantidad],VENTAS[Código del producto Vendido],STOCK[[#This Row],[Code]])</f>
        <v>1</v>
      </c>
      <c r="L1316" s="37">
        <f>STOCK[[#This Row],[Entradas]]-STOCK[[#This Row],[Salidas]]</f>
        <v>0</v>
      </c>
      <c r="M1316" s="36">
        <f>STOCK[[#This Row],[Precio Final]]*10%</f>
        <v>3</v>
      </c>
      <c r="N1316" s="6">
        <v>0</v>
      </c>
      <c r="O1316" s="6">
        <v>0</v>
      </c>
      <c r="P1316" s="36">
        <v>17</v>
      </c>
      <c r="Q1316" s="37">
        <v>0</v>
      </c>
      <c r="R1316" s="36">
        <v>0</v>
      </c>
      <c r="S1316" s="6">
        <v>2</v>
      </c>
      <c r="T1316" s="36">
        <f>STOCK[[#This Row],[Costo Unitario (USD)]]+STOCK[[#This Row],[Costo Envío (USD)]]+STOCK[[#This Row],[Comisión 10%]]</f>
        <v>22</v>
      </c>
      <c r="U1316" s="6">
        <f>STOCK[[#This Row],[Costo total]]*1.5</f>
        <v>33</v>
      </c>
      <c r="V1316" s="36">
        <v>30</v>
      </c>
      <c r="W1316" s="36">
        <f>STOCK[[#This Row],[Precio Final]]-STOCK[[#This Row],[Costo total]]</f>
        <v>8</v>
      </c>
      <c r="X1316" s="36">
        <f>STOCK[[#This Row],[Ganancia Unitaria]]*STOCK[[#This Row],[Salidas]]</f>
        <v>8</v>
      </c>
      <c r="Y1316" s="36"/>
      <c r="Z1316" s="36"/>
      <c r="AA1316" s="36">
        <f>STOCK[[#This Row],[Costo total]]*STOCK[[#This Row],[Entradas]]</f>
        <v>22</v>
      </c>
      <c r="AB1316" s="36">
        <f>STOCK[[#This Row],[Stock Actual]]*STOCK[[#This Row],[Costo total]]</f>
        <v>0</v>
      </c>
      <c r="AC1316" s="36"/>
    </row>
    <row r="1317" spans="1:29" s="6" customFormat="1" ht="50" customHeight="1">
      <c r="A1317" s="6" t="s">
        <v>3002</v>
      </c>
      <c r="B1317" s="39"/>
      <c r="C1317" s="36" t="s">
        <v>4</v>
      </c>
      <c r="D1317" s="36" t="s">
        <v>3111</v>
      </c>
      <c r="E1317" s="36" t="s">
        <v>3008</v>
      </c>
      <c r="F1317" s="36" t="s">
        <v>3005</v>
      </c>
      <c r="G1317" s="36" t="s">
        <v>2527</v>
      </c>
      <c r="H1317" s="36">
        <f>STOCK[[#This Row],[Precio Final]]</f>
        <v>35</v>
      </c>
      <c r="I1317" s="6">
        <f>STOCK[[#This Row],[Precio Venta Ideal (x1.5)]]</f>
        <v>47.7</v>
      </c>
      <c r="J1317" s="37">
        <v>1</v>
      </c>
      <c r="K1317" s="37">
        <f>SUMIFS(VENTAS[Cantidad],VENTAS[Código del producto Vendido],STOCK[[#This Row],[Code]])</f>
        <v>0</v>
      </c>
      <c r="L1317" s="37">
        <f>STOCK[[#This Row],[Entradas]]-STOCK[[#This Row],[Salidas]]</f>
        <v>1</v>
      </c>
      <c r="M1317" s="36">
        <f>STOCK[[#This Row],[Precio Final]]*10%</f>
        <v>3.5</v>
      </c>
      <c r="N1317" s="6">
        <v>0</v>
      </c>
      <c r="O1317" s="6">
        <v>0</v>
      </c>
      <c r="P1317" s="36">
        <v>26.3</v>
      </c>
      <c r="Q1317" s="37">
        <v>0</v>
      </c>
      <c r="R1317" s="36">
        <v>0</v>
      </c>
      <c r="S1317" s="6">
        <v>2</v>
      </c>
      <c r="T1317" s="36">
        <f>STOCK[[#This Row],[Costo Unitario (USD)]]+STOCK[[#This Row],[Costo Envío (USD)]]+STOCK[[#This Row],[Comisión 10%]]</f>
        <v>31.8</v>
      </c>
      <c r="U1317" s="6">
        <f>STOCK[[#This Row],[Costo total]]*1.5</f>
        <v>47.7</v>
      </c>
      <c r="V1317" s="36">
        <v>35</v>
      </c>
      <c r="W1317" s="36">
        <f>STOCK[[#This Row],[Precio Final]]-STOCK[[#This Row],[Costo total]]</f>
        <v>3.1999999999999993</v>
      </c>
      <c r="X1317" s="36">
        <f>STOCK[[#This Row],[Ganancia Unitaria]]*STOCK[[#This Row],[Salidas]]</f>
        <v>0</v>
      </c>
      <c r="Y1317" s="36"/>
      <c r="Z1317" s="36"/>
      <c r="AA1317" s="36">
        <f>STOCK[[#This Row],[Costo total]]*STOCK[[#This Row],[Entradas]]</f>
        <v>31.8</v>
      </c>
      <c r="AB1317" s="36">
        <f>STOCK[[#This Row],[Stock Actual]]*STOCK[[#This Row],[Costo total]]</f>
        <v>31.8</v>
      </c>
      <c r="AC1317" s="36"/>
    </row>
    <row r="1318" spans="1:29" s="6" customFormat="1" ht="50" customHeight="1">
      <c r="A1318" s="6" t="s">
        <v>3003</v>
      </c>
      <c r="B1318" s="39"/>
      <c r="C1318" s="36" t="s">
        <v>4</v>
      </c>
      <c r="D1318" s="36" t="s">
        <v>3111</v>
      </c>
      <c r="E1318" s="36" t="s">
        <v>3007</v>
      </c>
      <c r="F1318" s="36" t="s">
        <v>3005</v>
      </c>
      <c r="G1318" s="36" t="s">
        <v>2527</v>
      </c>
      <c r="H1318" s="36">
        <f>STOCK[[#This Row],[Precio Final]]</f>
        <v>35</v>
      </c>
      <c r="I1318" s="6">
        <f>STOCK[[#This Row],[Precio Venta Ideal (x1.5)]]</f>
        <v>47.7</v>
      </c>
      <c r="J1318" s="37">
        <v>1</v>
      </c>
      <c r="K1318" s="37">
        <f>SUMIFS(VENTAS[Cantidad],VENTAS[Código del producto Vendido],STOCK[[#This Row],[Code]])</f>
        <v>0</v>
      </c>
      <c r="L1318" s="37">
        <f>STOCK[[#This Row],[Entradas]]-STOCK[[#This Row],[Salidas]]</f>
        <v>1</v>
      </c>
      <c r="M1318" s="36">
        <f>STOCK[[#This Row],[Precio Final]]*10%</f>
        <v>3.5</v>
      </c>
      <c r="N1318" s="6">
        <v>0</v>
      </c>
      <c r="O1318" s="6">
        <v>0</v>
      </c>
      <c r="P1318" s="36">
        <v>26.3</v>
      </c>
      <c r="Q1318" s="37">
        <v>0</v>
      </c>
      <c r="R1318" s="36">
        <v>0</v>
      </c>
      <c r="S1318" s="36">
        <v>2</v>
      </c>
      <c r="T1318" s="36">
        <f>STOCK[[#This Row],[Costo Unitario (USD)]]+STOCK[[#This Row],[Costo Envío (USD)]]+STOCK[[#This Row],[Comisión 10%]]</f>
        <v>31.8</v>
      </c>
      <c r="U1318" s="6">
        <f>STOCK[[#This Row],[Costo total]]*1.5</f>
        <v>47.7</v>
      </c>
      <c r="V1318" s="36">
        <v>35</v>
      </c>
      <c r="W1318" s="36">
        <f>STOCK[[#This Row],[Precio Final]]-STOCK[[#This Row],[Costo total]]</f>
        <v>3.1999999999999993</v>
      </c>
      <c r="X1318" s="36">
        <f>STOCK[[#This Row],[Ganancia Unitaria]]*STOCK[[#This Row],[Salidas]]</f>
        <v>0</v>
      </c>
      <c r="Y1318" s="36"/>
      <c r="Z1318" s="36"/>
      <c r="AA1318" s="36">
        <f>STOCK[[#This Row],[Costo total]]*STOCK[[#This Row],[Entradas]]</f>
        <v>31.8</v>
      </c>
      <c r="AB1318" s="36">
        <f>STOCK[[#This Row],[Stock Actual]]*STOCK[[#This Row],[Costo total]]</f>
        <v>31.8</v>
      </c>
      <c r="AC1318" s="36"/>
    </row>
    <row r="1319" spans="1:29" s="6" customFormat="1" ht="50" customHeight="1">
      <c r="A1319" s="6" t="s">
        <v>3004</v>
      </c>
      <c r="B1319" s="39"/>
      <c r="C1319" s="36" t="s">
        <v>4</v>
      </c>
      <c r="D1319" s="36" t="s">
        <v>3111</v>
      </c>
      <c r="E1319" s="36" t="s">
        <v>3006</v>
      </c>
      <c r="F1319" s="36" t="s">
        <v>3005</v>
      </c>
      <c r="G1319" s="36" t="s">
        <v>2527</v>
      </c>
      <c r="H1319" s="36">
        <f>STOCK[[#This Row],[Precio Final]]</f>
        <v>35</v>
      </c>
      <c r="I1319" s="6">
        <f>STOCK[[#This Row],[Precio Venta Ideal (x1.5)]]</f>
        <v>47.7</v>
      </c>
      <c r="J1319" s="37">
        <v>1</v>
      </c>
      <c r="K1319" s="37">
        <f>SUMIFS(VENTAS[Cantidad],VENTAS[Código del producto Vendido],STOCK[[#This Row],[Code]])</f>
        <v>0</v>
      </c>
      <c r="L1319" s="37">
        <f>STOCK[[#This Row],[Entradas]]-STOCK[[#This Row],[Salidas]]</f>
        <v>1</v>
      </c>
      <c r="M1319" s="36">
        <f>STOCK[[#This Row],[Precio Final]]*10%</f>
        <v>3.5</v>
      </c>
      <c r="N1319" s="6">
        <v>0</v>
      </c>
      <c r="O1319" s="6">
        <v>0</v>
      </c>
      <c r="P1319" s="36">
        <v>26.3</v>
      </c>
      <c r="Q1319" s="37">
        <v>0</v>
      </c>
      <c r="R1319" s="36">
        <v>0</v>
      </c>
      <c r="S1319" s="36">
        <v>2</v>
      </c>
      <c r="T1319" s="36">
        <f>STOCK[[#This Row],[Costo Unitario (USD)]]+STOCK[[#This Row],[Costo Envío (USD)]]+STOCK[[#This Row],[Comisión 10%]]</f>
        <v>31.8</v>
      </c>
      <c r="U1319" s="6">
        <f>STOCK[[#This Row],[Costo total]]*1.5</f>
        <v>47.7</v>
      </c>
      <c r="V1319" s="36">
        <v>35</v>
      </c>
      <c r="W1319" s="36">
        <f>STOCK[[#This Row],[Precio Final]]-STOCK[[#This Row],[Costo total]]</f>
        <v>3.1999999999999993</v>
      </c>
      <c r="X1319" s="36">
        <f>STOCK[[#This Row],[Ganancia Unitaria]]*STOCK[[#This Row],[Salidas]]</f>
        <v>0</v>
      </c>
      <c r="Y1319" s="36"/>
      <c r="Z1319" s="36"/>
      <c r="AA1319" s="36">
        <f>STOCK[[#This Row],[Costo total]]*STOCK[[#This Row],[Entradas]]</f>
        <v>31.8</v>
      </c>
      <c r="AB1319" s="36">
        <f>STOCK[[#This Row],[Stock Actual]]*STOCK[[#This Row],[Costo total]]</f>
        <v>31.8</v>
      </c>
      <c r="AC1319" s="36"/>
    </row>
    <row r="1320" spans="1:29" s="6" customFormat="1" ht="50" customHeight="1">
      <c r="A1320" s="6" t="s">
        <v>3010</v>
      </c>
      <c r="B1320" s="39"/>
      <c r="C1320" s="36" t="s">
        <v>4</v>
      </c>
      <c r="D1320" s="36" t="s">
        <v>2491</v>
      </c>
      <c r="E1320" s="36" t="s">
        <v>3049</v>
      </c>
      <c r="F1320" s="36" t="s">
        <v>252</v>
      </c>
      <c r="G1320" s="36" t="s">
        <v>1141</v>
      </c>
      <c r="H1320" s="36">
        <f>STOCK[[#This Row],[Precio Final]]</f>
        <v>60</v>
      </c>
      <c r="I1320" s="36">
        <f>STOCK[[#This Row],[Precio Venta Ideal (x1.5)]]</f>
        <v>61.5</v>
      </c>
      <c r="J1320" s="37">
        <v>1</v>
      </c>
      <c r="K1320" s="37">
        <f>SUMIFS(VENTAS[Cantidad],VENTAS[Código del producto Vendido],STOCK[[#This Row],[Code]])</f>
        <v>0</v>
      </c>
      <c r="L1320" s="37">
        <f>STOCK[[#This Row],[Entradas]]-STOCK[[#This Row],[Salidas]]</f>
        <v>1</v>
      </c>
      <c r="M1320" s="36">
        <f>STOCK[[#This Row],[Precio Final]]*10%</f>
        <v>6</v>
      </c>
      <c r="N1320" s="36">
        <v>0</v>
      </c>
      <c r="O1320" s="36">
        <v>0</v>
      </c>
      <c r="P1320" s="36">
        <v>35</v>
      </c>
      <c r="Q1320" s="37">
        <v>0</v>
      </c>
      <c r="R1320" s="36">
        <v>0</v>
      </c>
      <c r="S1320" s="36">
        <f>STOCK[[#This Row],[Peso (g)]]*STOCK[[#This Row],[Precio Envío Kilogramo (USD)]]/1000</f>
        <v>0</v>
      </c>
      <c r="T1320" s="36">
        <f>STOCK[[#This Row],[Costo Unitario (USD)]]+STOCK[[#This Row],[Costo Envío (USD)]]+STOCK[[#This Row],[Comisión 10%]]</f>
        <v>41</v>
      </c>
      <c r="U1320" s="6">
        <f>STOCK[[#This Row],[Costo total]]*1.5</f>
        <v>61.5</v>
      </c>
      <c r="V1320" s="36">
        <v>60</v>
      </c>
      <c r="W1320" s="36">
        <f>STOCK[[#This Row],[Precio Final]]-STOCK[[#This Row],[Costo total]]</f>
        <v>19</v>
      </c>
      <c r="X1320" s="36">
        <f>STOCK[[#This Row],[Ganancia Unitaria]]*STOCK[[#This Row],[Salidas]]</f>
        <v>0</v>
      </c>
      <c r="Y1320" s="36"/>
      <c r="Z1320" s="36"/>
      <c r="AA1320" s="36">
        <f>STOCK[[#This Row],[Costo total]]*STOCK[[#This Row],[Entradas]]</f>
        <v>41</v>
      </c>
      <c r="AB1320" s="36">
        <f>STOCK[[#This Row],[Stock Actual]]*STOCK[[#This Row],[Costo total]]</f>
        <v>41</v>
      </c>
      <c r="AC1320" s="36"/>
    </row>
    <row r="1321" spans="1:29" s="6" customFormat="1" ht="50" customHeight="1">
      <c r="A1321" s="6" t="s">
        <v>3011</v>
      </c>
      <c r="B1321" s="39"/>
      <c r="C1321" s="36" t="s">
        <v>4</v>
      </c>
      <c r="D1321" s="36" t="s">
        <v>26</v>
      </c>
      <c r="E1321" s="36" t="s">
        <v>3059</v>
      </c>
      <c r="F1321" s="36" t="s">
        <v>244</v>
      </c>
      <c r="G1321" s="36" t="s">
        <v>69</v>
      </c>
      <c r="H1321" s="36">
        <f>STOCK[[#This Row],[Precio Final]]</f>
        <v>55</v>
      </c>
      <c r="I1321" s="36">
        <f>STOCK[[#This Row],[Precio Venta Ideal (x1.5)]]</f>
        <v>55.935000000000002</v>
      </c>
      <c r="J1321" s="37">
        <v>0</v>
      </c>
      <c r="K1321" s="37">
        <f>SUMIFS(VENTAS[Cantidad],VENTAS[Código del producto Vendido],STOCK[[#This Row],[Code]])</f>
        <v>0</v>
      </c>
      <c r="L1321" s="37">
        <f>STOCK[[#This Row],[Entradas]]-STOCK[[#This Row],[Salidas]]</f>
        <v>0</v>
      </c>
      <c r="M1321" s="36">
        <f>STOCK[[#This Row],[Precio Final]]*10%</f>
        <v>5.5</v>
      </c>
      <c r="N1321" s="36">
        <v>0</v>
      </c>
      <c r="O1321" s="36">
        <v>0</v>
      </c>
      <c r="P1321" s="36">
        <v>29.41</v>
      </c>
      <c r="Q1321" s="37">
        <v>0</v>
      </c>
      <c r="R1321" s="36">
        <v>0</v>
      </c>
      <c r="S1321" s="36">
        <v>2.38</v>
      </c>
      <c r="T1321" s="36">
        <f>STOCK[[#This Row],[Costo Unitario (USD)]]+STOCK[[#This Row],[Costo Envío (USD)]]+STOCK[[#This Row],[Comisión 10%]]</f>
        <v>37.29</v>
      </c>
      <c r="U1321" s="6">
        <f>STOCK[[#This Row],[Costo total]]*1.5</f>
        <v>55.935000000000002</v>
      </c>
      <c r="V1321" s="36">
        <v>55</v>
      </c>
      <c r="W1321" s="36">
        <f>STOCK[[#This Row],[Precio Final]]-STOCK[[#This Row],[Costo total]]</f>
        <v>17.71</v>
      </c>
      <c r="X1321" s="36">
        <f>STOCK[[#This Row],[Ganancia Unitaria]]*STOCK[[#This Row],[Salidas]]</f>
        <v>0</v>
      </c>
      <c r="Y1321" s="36" t="s">
        <v>3094</v>
      </c>
      <c r="Z1321" s="36"/>
      <c r="AA1321" s="36">
        <f>STOCK[[#This Row],[Costo total]]*STOCK[[#This Row],[Entradas]]</f>
        <v>0</v>
      </c>
      <c r="AB1321" s="36">
        <f>STOCK[[#This Row],[Stock Actual]]*STOCK[[#This Row],[Costo total]]</f>
        <v>0</v>
      </c>
      <c r="AC1321" s="36"/>
    </row>
    <row r="1322" spans="1:29" s="6" customFormat="1" ht="50" customHeight="1">
      <c r="A1322" s="6" t="s">
        <v>3012</v>
      </c>
      <c r="B1322" s="39"/>
      <c r="C1322" s="36" t="s">
        <v>4</v>
      </c>
      <c r="D1322" s="36" t="s">
        <v>2227</v>
      </c>
      <c r="E1322" s="36" t="s">
        <v>3060</v>
      </c>
      <c r="F1322" s="36" t="s">
        <v>241</v>
      </c>
      <c r="G1322" s="36" t="s">
        <v>69</v>
      </c>
      <c r="H1322" s="36">
        <f>STOCK[[#This Row],[Precio Final]]</f>
        <v>20</v>
      </c>
      <c r="I1322" s="36">
        <f>STOCK[[#This Row],[Precio Venta Ideal (x1.5)]]</f>
        <v>19.589999999999996</v>
      </c>
      <c r="J1322" s="37">
        <v>2</v>
      </c>
      <c r="K1322" s="37">
        <f>SUMIFS(VENTAS[Cantidad],VENTAS[Código del producto Vendido],STOCK[[#This Row],[Code]])</f>
        <v>1</v>
      </c>
      <c r="L1322" s="37">
        <f>STOCK[[#This Row],[Entradas]]-STOCK[[#This Row],[Salidas]]</f>
        <v>1</v>
      </c>
      <c r="M1322" s="36">
        <f>STOCK[[#This Row],[Precio Final]]*10%</f>
        <v>2</v>
      </c>
      <c r="N1322" s="36">
        <v>0</v>
      </c>
      <c r="O1322" s="36">
        <v>0</v>
      </c>
      <c r="P1322" s="36">
        <v>8.69</v>
      </c>
      <c r="Q1322" s="37">
        <v>0</v>
      </c>
      <c r="R1322" s="36">
        <v>0</v>
      </c>
      <c r="S1322" s="36">
        <v>2.37</v>
      </c>
      <c r="T1322" s="36">
        <f>STOCK[[#This Row],[Costo Unitario (USD)]]+STOCK[[#This Row],[Costo Envío (USD)]]+STOCK[[#This Row],[Comisión 10%]]</f>
        <v>13.059999999999999</v>
      </c>
      <c r="U1322" s="6">
        <f>STOCK[[#This Row],[Costo total]]*1.5</f>
        <v>19.589999999999996</v>
      </c>
      <c r="V1322" s="36">
        <v>20</v>
      </c>
      <c r="W1322" s="36">
        <f>STOCK[[#This Row],[Precio Final]]-STOCK[[#This Row],[Costo total]]</f>
        <v>6.9400000000000013</v>
      </c>
      <c r="X1322" s="36">
        <f>STOCK[[#This Row],[Ganancia Unitaria]]*STOCK[[#This Row],[Salidas]]</f>
        <v>6.9400000000000013</v>
      </c>
      <c r="Y1322" s="36" t="s">
        <v>3094</v>
      </c>
      <c r="Z1322" s="36"/>
      <c r="AA1322" s="36">
        <f>STOCK[[#This Row],[Costo total]]*STOCK[[#This Row],[Entradas]]</f>
        <v>26.119999999999997</v>
      </c>
      <c r="AB1322" s="36">
        <f>STOCK[[#This Row],[Stock Actual]]*STOCK[[#This Row],[Costo total]]</f>
        <v>13.059999999999999</v>
      </c>
      <c r="AC1322" s="36"/>
    </row>
    <row r="1323" spans="1:29" s="6" customFormat="1" ht="50" customHeight="1">
      <c r="A1323" s="6" t="s">
        <v>3061</v>
      </c>
      <c r="B1323" s="39"/>
      <c r="C1323" s="36" t="s">
        <v>4</v>
      </c>
      <c r="D1323" s="36" t="s">
        <v>2227</v>
      </c>
      <c r="E1323" s="36" t="s">
        <v>3060</v>
      </c>
      <c r="F1323" s="36" t="s">
        <v>243</v>
      </c>
      <c r="G1323" s="36" t="s">
        <v>69</v>
      </c>
      <c r="H1323" s="36">
        <f>STOCK[[#This Row],[Precio Final]]</f>
        <v>20</v>
      </c>
      <c r="I1323" s="36">
        <f>STOCK[[#This Row],[Precio Venta Ideal (x1.5)]]</f>
        <v>19.589999999999996</v>
      </c>
      <c r="J1323" s="37">
        <v>2</v>
      </c>
      <c r="K1323" s="37">
        <f>SUMIFS(VENTAS[Cantidad],VENTAS[Código del producto Vendido],STOCK[[#This Row],[Code]])</f>
        <v>0</v>
      </c>
      <c r="L1323" s="37">
        <f>STOCK[[#This Row],[Entradas]]-STOCK[[#This Row],[Salidas]]</f>
        <v>2</v>
      </c>
      <c r="M1323" s="36">
        <f>STOCK[[#This Row],[Precio Final]]*10%</f>
        <v>2</v>
      </c>
      <c r="N1323" s="36">
        <v>0</v>
      </c>
      <c r="O1323" s="36">
        <v>0</v>
      </c>
      <c r="P1323" s="36">
        <v>8.69</v>
      </c>
      <c r="Q1323" s="37">
        <v>0</v>
      </c>
      <c r="R1323" s="36">
        <v>0</v>
      </c>
      <c r="S1323" s="36">
        <v>2.37</v>
      </c>
      <c r="T1323" s="36">
        <f>STOCK[[#This Row],[Costo Unitario (USD)]]+STOCK[[#This Row],[Costo Envío (USD)]]+STOCK[[#This Row],[Comisión 10%]]</f>
        <v>13.059999999999999</v>
      </c>
      <c r="U1323" s="6">
        <f>STOCK[[#This Row],[Costo total]]*1.5</f>
        <v>19.589999999999996</v>
      </c>
      <c r="V1323" s="36">
        <v>20</v>
      </c>
      <c r="W1323" s="36">
        <f>STOCK[[#This Row],[Precio Final]]-STOCK[[#This Row],[Costo total]]</f>
        <v>6.9400000000000013</v>
      </c>
      <c r="X1323" s="36">
        <f>STOCK[[#This Row],[Ganancia Unitaria]]*STOCK[[#This Row],[Salidas]]</f>
        <v>0</v>
      </c>
      <c r="Y1323" s="36" t="s">
        <v>3094</v>
      </c>
      <c r="Z1323" s="36"/>
      <c r="AA1323" s="36">
        <f>STOCK[[#This Row],[Costo total]]*STOCK[[#This Row],[Entradas]]</f>
        <v>26.119999999999997</v>
      </c>
      <c r="AB1323" s="36">
        <f>STOCK[[#This Row],[Stock Actual]]*STOCK[[#This Row],[Costo total]]</f>
        <v>26.119999999999997</v>
      </c>
      <c r="AC1323" s="36"/>
    </row>
    <row r="1324" spans="1:29" s="6" customFormat="1" ht="50" customHeight="1">
      <c r="A1324" s="6" t="s">
        <v>3062</v>
      </c>
      <c r="B1324" s="39"/>
      <c r="C1324" s="36" t="s">
        <v>4</v>
      </c>
      <c r="D1324" s="36" t="s">
        <v>2227</v>
      </c>
      <c r="E1324" s="36" t="s">
        <v>3060</v>
      </c>
      <c r="F1324" s="36" t="s">
        <v>244</v>
      </c>
      <c r="G1324" s="36" t="s">
        <v>69</v>
      </c>
      <c r="H1324" s="36">
        <f>STOCK[[#This Row],[Precio Final]]</f>
        <v>20</v>
      </c>
      <c r="I1324" s="36">
        <f>STOCK[[#This Row],[Precio Venta Ideal (x1.5)]]</f>
        <v>19.589999999999996</v>
      </c>
      <c r="J1324" s="37">
        <v>2</v>
      </c>
      <c r="K1324" s="37">
        <f>SUMIFS(VENTAS[Cantidad],VENTAS[Código del producto Vendido],STOCK[[#This Row],[Code]])</f>
        <v>0</v>
      </c>
      <c r="L1324" s="37">
        <f>STOCK[[#This Row],[Entradas]]-STOCK[[#This Row],[Salidas]]</f>
        <v>2</v>
      </c>
      <c r="M1324" s="36">
        <f>STOCK[[#This Row],[Precio Final]]*10%</f>
        <v>2</v>
      </c>
      <c r="N1324" s="36">
        <v>0</v>
      </c>
      <c r="O1324" s="36">
        <v>0</v>
      </c>
      <c r="P1324" s="36">
        <v>8.69</v>
      </c>
      <c r="Q1324" s="37">
        <v>0</v>
      </c>
      <c r="R1324" s="36">
        <v>0</v>
      </c>
      <c r="S1324" s="36">
        <v>2.37</v>
      </c>
      <c r="T1324" s="36">
        <f>STOCK[[#This Row],[Costo Unitario (USD)]]+STOCK[[#This Row],[Costo Envío (USD)]]+STOCK[[#This Row],[Comisión 10%]]</f>
        <v>13.059999999999999</v>
      </c>
      <c r="U1324" s="6">
        <f>STOCK[[#This Row],[Costo total]]*1.5</f>
        <v>19.589999999999996</v>
      </c>
      <c r="V1324" s="36">
        <v>20</v>
      </c>
      <c r="W1324" s="36">
        <f>STOCK[[#This Row],[Precio Final]]-STOCK[[#This Row],[Costo total]]</f>
        <v>6.9400000000000013</v>
      </c>
      <c r="X1324" s="36">
        <f>STOCK[[#This Row],[Ganancia Unitaria]]*STOCK[[#This Row],[Salidas]]</f>
        <v>0</v>
      </c>
      <c r="Y1324" s="36" t="s">
        <v>3094</v>
      </c>
      <c r="Z1324" s="36"/>
      <c r="AA1324" s="36">
        <f>STOCK[[#This Row],[Costo total]]*STOCK[[#This Row],[Entradas]]</f>
        <v>26.119999999999997</v>
      </c>
      <c r="AB1324" s="36">
        <f>STOCK[[#This Row],[Stock Actual]]*STOCK[[#This Row],[Costo total]]</f>
        <v>26.119999999999997</v>
      </c>
      <c r="AC1324" s="36"/>
    </row>
    <row r="1325" spans="1:29" s="6" customFormat="1" ht="50" customHeight="1">
      <c r="A1325" s="6" t="s">
        <v>3065</v>
      </c>
      <c r="B1325" s="39"/>
      <c r="C1325" s="36" t="s">
        <v>4</v>
      </c>
      <c r="D1325" s="36" t="s">
        <v>26</v>
      </c>
      <c r="E1325" s="36" t="s">
        <v>3063</v>
      </c>
      <c r="F1325" s="36" t="s">
        <v>241</v>
      </c>
      <c r="G1325" s="36" t="s">
        <v>69</v>
      </c>
      <c r="H1325" s="36">
        <f>STOCK[[#This Row],[Precio Final]]</f>
        <v>12</v>
      </c>
      <c r="I1325" s="36">
        <f>STOCK[[#This Row],[Precio Venta Ideal (x1.5)]]</f>
        <v>17.160000000000004</v>
      </c>
      <c r="J1325" s="37">
        <v>0</v>
      </c>
      <c r="K1325" s="37">
        <f>SUMIFS(VENTAS[Cantidad],VENTAS[Código del producto Vendido],STOCK[[#This Row],[Code]])</f>
        <v>0</v>
      </c>
      <c r="L1325" s="37">
        <f>STOCK[[#This Row],[Entradas]]-STOCK[[#This Row],[Salidas]]</f>
        <v>0</v>
      </c>
      <c r="M1325" s="36">
        <f>STOCK[[#This Row],[Precio Final]]*10%</f>
        <v>1.2000000000000002</v>
      </c>
      <c r="N1325" s="36">
        <v>0</v>
      </c>
      <c r="O1325" s="36">
        <v>0</v>
      </c>
      <c r="P1325" s="36">
        <v>7.87</v>
      </c>
      <c r="Q1325" s="37">
        <v>0</v>
      </c>
      <c r="R1325" s="36">
        <v>0</v>
      </c>
      <c r="S1325" s="36">
        <v>2.37</v>
      </c>
      <c r="T1325" s="36">
        <f>STOCK[[#This Row],[Costo Unitario (USD)]]+STOCK[[#This Row],[Costo Envío (USD)]]+STOCK[[#This Row],[Comisión 10%]]</f>
        <v>11.440000000000001</v>
      </c>
      <c r="U1325" s="6">
        <f>STOCK[[#This Row],[Costo total]]*1.5</f>
        <v>17.160000000000004</v>
      </c>
      <c r="V1325" s="36">
        <v>12</v>
      </c>
      <c r="W1325" s="36">
        <f>STOCK[[#This Row],[Precio Final]]-STOCK[[#This Row],[Costo total]]</f>
        <v>0.55999999999999872</v>
      </c>
      <c r="X1325" s="36">
        <f>STOCK[[#This Row],[Ganancia Unitaria]]*STOCK[[#This Row],[Salidas]]</f>
        <v>0</v>
      </c>
      <c r="Y1325" s="36" t="s">
        <v>3094</v>
      </c>
      <c r="Z1325" s="36"/>
      <c r="AA1325" s="36">
        <f>STOCK[[#This Row],[Costo total]]*STOCK[[#This Row],[Entradas]]</f>
        <v>0</v>
      </c>
      <c r="AB1325" s="36">
        <f>STOCK[[#This Row],[Stock Actual]]*STOCK[[#This Row],[Costo total]]</f>
        <v>0</v>
      </c>
      <c r="AC1325" s="36"/>
    </row>
    <row r="1326" spans="1:29" s="6" customFormat="1" ht="50" customHeight="1">
      <c r="A1326" s="6" t="s">
        <v>3066</v>
      </c>
      <c r="B1326" s="39"/>
      <c r="C1326" s="36" t="s">
        <v>4</v>
      </c>
      <c r="D1326" s="36" t="s">
        <v>2491</v>
      </c>
      <c r="E1326" s="36" t="s">
        <v>3099</v>
      </c>
      <c r="F1326" s="36" t="s">
        <v>2998</v>
      </c>
      <c r="G1326" s="36" t="s">
        <v>69</v>
      </c>
      <c r="H1326" s="36">
        <f>STOCK[[#This Row],[Precio Final]]</f>
        <v>12</v>
      </c>
      <c r="I1326" s="36">
        <f>STOCK[[#This Row],[Precio Venta Ideal (x1.5)]]</f>
        <v>14.309999999999999</v>
      </c>
      <c r="J1326" s="37">
        <v>1</v>
      </c>
      <c r="K1326" s="37">
        <f>SUMIFS(VENTAS[Cantidad],VENTAS[Código del producto Vendido],STOCK[[#This Row],[Code]])</f>
        <v>0</v>
      </c>
      <c r="L1326" s="37">
        <f>STOCK[[#This Row],[Entradas]]-STOCK[[#This Row],[Salidas]]</f>
        <v>1</v>
      </c>
      <c r="M1326" s="36">
        <f>STOCK[[#This Row],[Precio Final]]*10%</f>
        <v>1.2000000000000002</v>
      </c>
      <c r="N1326" s="36">
        <v>0</v>
      </c>
      <c r="O1326" s="36">
        <v>0</v>
      </c>
      <c r="P1326" s="36">
        <v>5.97</v>
      </c>
      <c r="Q1326" s="37">
        <v>0</v>
      </c>
      <c r="R1326" s="36">
        <v>0</v>
      </c>
      <c r="S1326" s="36">
        <v>2.37</v>
      </c>
      <c r="T1326" s="36">
        <f>STOCK[[#This Row],[Costo Unitario (USD)]]+STOCK[[#This Row],[Costo Envío (USD)]]+STOCK[[#This Row],[Comisión 10%]]</f>
        <v>9.5399999999999991</v>
      </c>
      <c r="U1326" s="6">
        <f>STOCK[[#This Row],[Costo total]]*1.5</f>
        <v>14.309999999999999</v>
      </c>
      <c r="V1326" s="36">
        <v>12</v>
      </c>
      <c r="W1326" s="36">
        <f>STOCK[[#This Row],[Precio Final]]-STOCK[[#This Row],[Costo total]]</f>
        <v>2.4600000000000009</v>
      </c>
      <c r="X1326" s="36">
        <f>STOCK[[#This Row],[Ganancia Unitaria]]*STOCK[[#This Row],[Salidas]]</f>
        <v>0</v>
      </c>
      <c r="Y1326" s="36" t="s">
        <v>3094</v>
      </c>
      <c r="Z1326" s="36"/>
      <c r="AA1326" s="36">
        <f>STOCK[[#This Row],[Costo total]]*STOCK[[#This Row],[Entradas]]</f>
        <v>9.5399999999999991</v>
      </c>
      <c r="AB1326" s="36">
        <f>STOCK[[#This Row],[Stock Actual]]*STOCK[[#This Row],[Costo total]]</f>
        <v>9.5399999999999991</v>
      </c>
      <c r="AC1326" s="36"/>
    </row>
    <row r="1327" spans="1:29" s="6" customFormat="1" ht="50" customHeight="1">
      <c r="A1327" s="6" t="s">
        <v>3067</v>
      </c>
      <c r="B1327" s="39"/>
      <c r="C1327" s="36" t="s">
        <v>4</v>
      </c>
      <c r="D1327" s="36" t="s">
        <v>2491</v>
      </c>
      <c r="E1327" s="36" t="s">
        <v>3396</v>
      </c>
      <c r="F1327" s="36" t="s">
        <v>3064</v>
      </c>
      <c r="G1327" s="36" t="s">
        <v>69</v>
      </c>
      <c r="H1327" s="36">
        <f>STOCK[[#This Row],[Precio Final]]</f>
        <v>12</v>
      </c>
      <c r="I1327" s="36">
        <f>STOCK[[#This Row],[Precio Venta Ideal (x1.5)]]</f>
        <v>14.309999999999999</v>
      </c>
      <c r="J1327" s="37">
        <v>1</v>
      </c>
      <c r="K1327" s="37">
        <f>SUMIFS(VENTAS[Cantidad],VENTAS[Código del producto Vendido],STOCK[[#This Row],[Code]])</f>
        <v>1</v>
      </c>
      <c r="L1327" s="37">
        <f>STOCK[[#This Row],[Entradas]]-STOCK[[#This Row],[Salidas]]</f>
        <v>0</v>
      </c>
      <c r="M1327" s="36">
        <f>STOCK[[#This Row],[Precio Final]]*10%</f>
        <v>1.2000000000000002</v>
      </c>
      <c r="N1327" s="36">
        <v>0</v>
      </c>
      <c r="O1327" s="36">
        <v>0</v>
      </c>
      <c r="P1327" s="36">
        <v>5.97</v>
      </c>
      <c r="Q1327" s="37">
        <v>0</v>
      </c>
      <c r="R1327" s="36">
        <v>0</v>
      </c>
      <c r="S1327" s="36">
        <v>2.37</v>
      </c>
      <c r="T1327" s="36">
        <f>STOCK[[#This Row],[Costo Unitario (USD)]]+STOCK[[#This Row],[Costo Envío (USD)]]+STOCK[[#This Row],[Comisión 10%]]</f>
        <v>9.5399999999999991</v>
      </c>
      <c r="U1327" s="6">
        <f>STOCK[[#This Row],[Costo total]]*1.5</f>
        <v>14.309999999999999</v>
      </c>
      <c r="V1327" s="36">
        <v>12</v>
      </c>
      <c r="W1327" s="36">
        <f>STOCK[[#This Row],[Precio Final]]-STOCK[[#This Row],[Costo total]]</f>
        <v>2.4600000000000009</v>
      </c>
      <c r="X1327" s="36">
        <f>STOCK[[#This Row],[Ganancia Unitaria]]*STOCK[[#This Row],[Salidas]]</f>
        <v>2.4600000000000009</v>
      </c>
      <c r="Y1327" s="36" t="s">
        <v>3094</v>
      </c>
      <c r="Z1327" s="36"/>
      <c r="AA1327" s="36">
        <f>STOCK[[#This Row],[Costo total]]*STOCK[[#This Row],[Entradas]]</f>
        <v>9.5399999999999991</v>
      </c>
      <c r="AB1327" s="36">
        <f>STOCK[[#This Row],[Stock Actual]]*STOCK[[#This Row],[Costo total]]</f>
        <v>0</v>
      </c>
      <c r="AC1327" s="36"/>
    </row>
    <row r="1328" spans="1:29" s="6" customFormat="1" ht="50" customHeight="1">
      <c r="A1328" s="6" t="s">
        <v>3069</v>
      </c>
      <c r="B1328" s="39"/>
      <c r="C1328" s="36" t="s">
        <v>4</v>
      </c>
      <c r="D1328" s="36" t="s">
        <v>2227</v>
      </c>
      <c r="E1328" s="36" t="s">
        <v>3068</v>
      </c>
      <c r="F1328" s="36" t="s">
        <v>244</v>
      </c>
      <c r="G1328" s="36" t="s">
        <v>69</v>
      </c>
      <c r="H1328" s="36">
        <f>STOCK[[#This Row],[Precio Final]]</f>
        <v>15</v>
      </c>
      <c r="I1328" s="36">
        <f>STOCK[[#This Row],[Precio Venta Ideal (x1.5)]]</f>
        <v>13.095000000000001</v>
      </c>
      <c r="J1328" s="37">
        <v>1</v>
      </c>
      <c r="K1328" s="37">
        <f>SUMIFS(VENTAS[Cantidad],VENTAS[Código del producto Vendido],STOCK[[#This Row],[Code]])</f>
        <v>0</v>
      </c>
      <c r="L1328" s="37">
        <f>STOCK[[#This Row],[Entradas]]-STOCK[[#This Row],[Salidas]]</f>
        <v>1</v>
      </c>
      <c r="M1328" s="36">
        <f>STOCK[[#This Row],[Precio Final]]*10%</f>
        <v>1.5</v>
      </c>
      <c r="N1328" s="36">
        <v>0</v>
      </c>
      <c r="O1328" s="36">
        <v>0</v>
      </c>
      <c r="P1328" s="36">
        <v>4.8600000000000003</v>
      </c>
      <c r="Q1328" s="37">
        <v>0</v>
      </c>
      <c r="R1328" s="36">
        <v>0</v>
      </c>
      <c r="S1328" s="36">
        <v>2.37</v>
      </c>
      <c r="T1328" s="36">
        <f>STOCK[[#This Row],[Costo Unitario (USD)]]+STOCK[[#This Row],[Costo Envío (USD)]]+STOCK[[#This Row],[Comisión 10%]]</f>
        <v>8.73</v>
      </c>
      <c r="U1328" s="6">
        <f>STOCK[[#This Row],[Costo total]]*1.5</f>
        <v>13.095000000000001</v>
      </c>
      <c r="V1328" s="36">
        <v>15</v>
      </c>
      <c r="W1328" s="36">
        <f>STOCK[[#This Row],[Precio Final]]-STOCK[[#This Row],[Costo total]]</f>
        <v>6.27</v>
      </c>
      <c r="X1328" s="36">
        <f>STOCK[[#This Row],[Ganancia Unitaria]]*STOCK[[#This Row],[Salidas]]</f>
        <v>0</v>
      </c>
      <c r="Y1328" s="36" t="s">
        <v>3094</v>
      </c>
      <c r="Z1328" s="36"/>
      <c r="AA1328" s="36">
        <f>STOCK[[#This Row],[Costo total]]*STOCK[[#This Row],[Entradas]]</f>
        <v>8.73</v>
      </c>
      <c r="AB1328" s="36">
        <f>STOCK[[#This Row],[Stock Actual]]*STOCK[[#This Row],[Costo total]]</f>
        <v>8.73</v>
      </c>
      <c r="AC1328" s="36"/>
    </row>
    <row r="1329" spans="1:29" s="6" customFormat="1" ht="50" customHeight="1">
      <c r="A1329" s="6" t="s">
        <v>3070</v>
      </c>
      <c r="B1329" s="39"/>
      <c r="C1329" s="36" t="s">
        <v>4</v>
      </c>
      <c r="D1329" s="36" t="s">
        <v>2227</v>
      </c>
      <c r="E1329" s="36" t="s">
        <v>3073</v>
      </c>
      <c r="F1329" s="36" t="s">
        <v>243</v>
      </c>
      <c r="G1329" s="36" t="s">
        <v>69</v>
      </c>
      <c r="H1329" s="36">
        <f>STOCK[[#This Row],[Precio Final]]</f>
        <v>25</v>
      </c>
      <c r="I1329" s="36">
        <f>STOCK[[#This Row],[Precio Venta Ideal (x1.5)]]</f>
        <v>26.73</v>
      </c>
      <c r="J1329" s="37">
        <v>1</v>
      </c>
      <c r="K1329" s="37">
        <f>SUMIFS(VENTAS[Cantidad],VENTAS[Código del producto Vendido],STOCK[[#This Row],[Code]])</f>
        <v>0</v>
      </c>
      <c r="L1329" s="37">
        <f>STOCK[[#This Row],[Entradas]]-STOCK[[#This Row],[Salidas]]</f>
        <v>1</v>
      </c>
      <c r="M1329" s="36">
        <f>STOCK[[#This Row],[Precio Final]]*10%</f>
        <v>2.5</v>
      </c>
      <c r="N1329" s="36">
        <v>0</v>
      </c>
      <c r="O1329" s="36">
        <v>0</v>
      </c>
      <c r="P1329" s="36">
        <v>12.95</v>
      </c>
      <c r="Q1329" s="37">
        <v>0</v>
      </c>
      <c r="R1329" s="36">
        <v>0</v>
      </c>
      <c r="S1329" s="36">
        <v>2.37</v>
      </c>
      <c r="T1329" s="36">
        <f>STOCK[[#This Row],[Costo Unitario (USD)]]+STOCK[[#This Row],[Costo Envío (USD)]]+STOCK[[#This Row],[Comisión 10%]]</f>
        <v>17.82</v>
      </c>
      <c r="U1329" s="6">
        <f>STOCK[[#This Row],[Costo total]]*1.5</f>
        <v>26.73</v>
      </c>
      <c r="V1329" s="36">
        <v>25</v>
      </c>
      <c r="W1329" s="36">
        <f>STOCK[[#This Row],[Precio Final]]-STOCK[[#This Row],[Costo total]]</f>
        <v>7.18</v>
      </c>
      <c r="X1329" s="36">
        <f>STOCK[[#This Row],[Ganancia Unitaria]]*STOCK[[#This Row],[Salidas]]</f>
        <v>0</v>
      </c>
      <c r="Y1329" s="36" t="s">
        <v>3094</v>
      </c>
      <c r="Z1329" s="36"/>
      <c r="AA1329" s="36">
        <f>STOCK[[#This Row],[Costo total]]*STOCK[[#This Row],[Entradas]]</f>
        <v>17.82</v>
      </c>
      <c r="AB1329" s="36">
        <f>STOCK[[#This Row],[Stock Actual]]*STOCK[[#This Row],[Costo total]]</f>
        <v>17.82</v>
      </c>
      <c r="AC1329" s="36"/>
    </row>
    <row r="1330" spans="1:29" s="6" customFormat="1" ht="50" customHeight="1">
      <c r="A1330" s="6" t="s">
        <v>3071</v>
      </c>
      <c r="B1330" s="39"/>
      <c r="C1330" s="36" t="s">
        <v>4</v>
      </c>
      <c r="D1330" s="36" t="s">
        <v>2218</v>
      </c>
      <c r="E1330" s="36" t="s">
        <v>3074</v>
      </c>
      <c r="F1330" s="36" t="s">
        <v>241</v>
      </c>
      <c r="G1330" s="36" t="s">
        <v>69</v>
      </c>
      <c r="H1330" s="36">
        <f>STOCK[[#This Row],[Precio Final]]</f>
        <v>35</v>
      </c>
      <c r="I1330" s="36">
        <f>STOCK[[#This Row],[Precio Venta Ideal (x1.5)]]</f>
        <v>27.03</v>
      </c>
      <c r="J1330" s="37">
        <v>2</v>
      </c>
      <c r="K1330" s="37">
        <f>SUMIFS(VENTAS[Cantidad],VENTAS[Código del producto Vendido],STOCK[[#This Row],[Code]])</f>
        <v>1</v>
      </c>
      <c r="L1330" s="37">
        <f>STOCK[[#This Row],[Entradas]]-STOCK[[#This Row],[Salidas]]</f>
        <v>1</v>
      </c>
      <c r="M1330" s="36">
        <f>STOCK[[#This Row],[Precio Final]]*10%</f>
        <v>3.5</v>
      </c>
      <c r="N1330" s="36">
        <v>0</v>
      </c>
      <c r="O1330" s="36">
        <v>0</v>
      </c>
      <c r="P1330" s="36">
        <v>12.15</v>
      </c>
      <c r="Q1330" s="37">
        <v>0</v>
      </c>
      <c r="R1330" s="36">
        <v>0</v>
      </c>
      <c r="S1330" s="36">
        <v>2.37</v>
      </c>
      <c r="T1330" s="36">
        <f>STOCK[[#This Row],[Costo Unitario (USD)]]+STOCK[[#This Row],[Costo Envío (USD)]]+STOCK[[#This Row],[Comisión 10%]]</f>
        <v>18.02</v>
      </c>
      <c r="U1330" s="6">
        <f>STOCK[[#This Row],[Costo total]]*1.5</f>
        <v>27.03</v>
      </c>
      <c r="V1330" s="36">
        <v>35</v>
      </c>
      <c r="W1330" s="36">
        <f>STOCK[[#This Row],[Precio Final]]-STOCK[[#This Row],[Costo total]]</f>
        <v>16.98</v>
      </c>
      <c r="X1330" s="36">
        <f>STOCK[[#This Row],[Ganancia Unitaria]]*STOCK[[#This Row],[Salidas]]</f>
        <v>16.98</v>
      </c>
      <c r="Y1330" s="36" t="s">
        <v>3094</v>
      </c>
      <c r="Z1330" s="36"/>
      <c r="AA1330" s="36">
        <f>STOCK[[#This Row],[Costo total]]*STOCK[[#This Row],[Entradas]]</f>
        <v>36.04</v>
      </c>
      <c r="AB1330" s="36">
        <f>STOCK[[#This Row],[Stock Actual]]*STOCK[[#This Row],[Costo total]]</f>
        <v>18.02</v>
      </c>
      <c r="AC1330" s="36"/>
    </row>
    <row r="1331" spans="1:29" s="6" customFormat="1" ht="50" customHeight="1">
      <c r="A1331" s="6" t="s">
        <v>3072</v>
      </c>
      <c r="B1331" s="39"/>
      <c r="C1331" s="36" t="s">
        <v>4</v>
      </c>
      <c r="D1331" s="36" t="s">
        <v>2760</v>
      </c>
      <c r="E1331" s="36" t="s">
        <v>3075</v>
      </c>
      <c r="F1331" s="36" t="s">
        <v>241</v>
      </c>
      <c r="G1331" s="36" t="s">
        <v>69</v>
      </c>
      <c r="H1331" s="36">
        <f>STOCK[[#This Row],[Precio Final]]</f>
        <v>20</v>
      </c>
      <c r="I1331" s="36">
        <f>STOCK[[#This Row],[Precio Venta Ideal (x1.5)]]</f>
        <v>12.180000000000001</v>
      </c>
      <c r="J1331" s="37">
        <v>2</v>
      </c>
      <c r="K1331" s="37">
        <f>SUMIFS(VENTAS[Cantidad],VENTAS[Código del producto Vendido],STOCK[[#This Row],[Code]])</f>
        <v>0</v>
      </c>
      <c r="L1331" s="37">
        <f>STOCK[[#This Row],[Entradas]]-STOCK[[#This Row],[Salidas]]</f>
        <v>2</v>
      </c>
      <c r="M1331" s="36">
        <f>STOCK[[#This Row],[Precio Final]]*10%</f>
        <v>2</v>
      </c>
      <c r="N1331" s="36">
        <v>0</v>
      </c>
      <c r="O1331" s="36">
        <v>0</v>
      </c>
      <c r="P1331" s="36">
        <v>3.75</v>
      </c>
      <c r="Q1331" s="37">
        <v>0</v>
      </c>
      <c r="R1331" s="36">
        <v>0</v>
      </c>
      <c r="S1331" s="36">
        <v>2.37</v>
      </c>
      <c r="T1331" s="36">
        <f>STOCK[[#This Row],[Costo Unitario (USD)]]+STOCK[[#This Row],[Costo Envío (USD)]]+STOCK[[#This Row],[Comisión 10%]]</f>
        <v>8.120000000000001</v>
      </c>
      <c r="U1331" s="6">
        <f>STOCK[[#This Row],[Costo total]]*1.5</f>
        <v>12.180000000000001</v>
      </c>
      <c r="V1331" s="36">
        <v>20</v>
      </c>
      <c r="W1331" s="36">
        <f>STOCK[[#This Row],[Precio Final]]-STOCK[[#This Row],[Costo total]]</f>
        <v>11.879999999999999</v>
      </c>
      <c r="X1331" s="36">
        <f>STOCK[[#This Row],[Ganancia Unitaria]]*STOCK[[#This Row],[Salidas]]</f>
        <v>0</v>
      </c>
      <c r="Y1331" s="36" t="s">
        <v>3094</v>
      </c>
      <c r="Z1331" s="36"/>
      <c r="AA1331" s="36">
        <f>STOCK[[#This Row],[Costo total]]*STOCK[[#This Row],[Entradas]]</f>
        <v>16.240000000000002</v>
      </c>
      <c r="AB1331" s="36">
        <f>STOCK[[#This Row],[Stock Actual]]*STOCK[[#This Row],[Costo total]]</f>
        <v>16.240000000000002</v>
      </c>
      <c r="AC1331" s="36"/>
    </row>
    <row r="1332" spans="1:29" s="6" customFormat="1" ht="50" customHeight="1">
      <c r="A1332" s="6" t="s">
        <v>3076</v>
      </c>
      <c r="B1332" s="39"/>
      <c r="C1332" s="36" t="s">
        <v>4</v>
      </c>
      <c r="D1332" s="36" t="s">
        <v>2760</v>
      </c>
      <c r="E1332" s="36" t="s">
        <v>3075</v>
      </c>
      <c r="F1332" s="36" t="s">
        <v>243</v>
      </c>
      <c r="G1332" s="36" t="s">
        <v>69</v>
      </c>
      <c r="H1332" s="36">
        <f>STOCK[[#This Row],[Precio Final]]</f>
        <v>20</v>
      </c>
      <c r="I1332" s="36">
        <f>STOCK[[#This Row],[Precio Venta Ideal (x1.5)]]</f>
        <v>12.180000000000001</v>
      </c>
      <c r="J1332" s="37">
        <v>2</v>
      </c>
      <c r="K1332" s="37">
        <f>SUMIFS(VENTAS[Cantidad],VENTAS[Código del producto Vendido],STOCK[[#This Row],[Code]])</f>
        <v>1</v>
      </c>
      <c r="L1332" s="37">
        <f>STOCK[[#This Row],[Entradas]]-STOCK[[#This Row],[Salidas]]</f>
        <v>1</v>
      </c>
      <c r="M1332" s="36">
        <f>STOCK[[#This Row],[Precio Final]]*10%</f>
        <v>2</v>
      </c>
      <c r="N1332" s="36">
        <v>0</v>
      </c>
      <c r="O1332" s="36">
        <v>0</v>
      </c>
      <c r="P1332" s="36">
        <v>3.75</v>
      </c>
      <c r="Q1332" s="37">
        <v>0</v>
      </c>
      <c r="R1332" s="36">
        <v>0</v>
      </c>
      <c r="S1332" s="36">
        <v>2.37</v>
      </c>
      <c r="T1332" s="36">
        <f>STOCK[[#This Row],[Costo Unitario (USD)]]+STOCK[[#This Row],[Costo Envío (USD)]]+STOCK[[#This Row],[Comisión 10%]]</f>
        <v>8.120000000000001</v>
      </c>
      <c r="U1332" s="6">
        <f>STOCK[[#This Row],[Costo total]]*1.5</f>
        <v>12.180000000000001</v>
      </c>
      <c r="V1332" s="36">
        <v>20</v>
      </c>
      <c r="W1332" s="36">
        <f>STOCK[[#This Row],[Precio Final]]-STOCK[[#This Row],[Costo total]]</f>
        <v>11.879999999999999</v>
      </c>
      <c r="X1332" s="36">
        <f>STOCK[[#This Row],[Ganancia Unitaria]]*STOCK[[#This Row],[Salidas]]</f>
        <v>11.879999999999999</v>
      </c>
      <c r="Y1332" s="36" t="s">
        <v>3094</v>
      </c>
      <c r="Z1332" s="36"/>
      <c r="AA1332" s="36">
        <f>STOCK[[#This Row],[Costo total]]*STOCK[[#This Row],[Entradas]]</f>
        <v>16.240000000000002</v>
      </c>
      <c r="AB1332" s="36">
        <f>STOCK[[#This Row],[Stock Actual]]*STOCK[[#This Row],[Costo total]]</f>
        <v>8.120000000000001</v>
      </c>
      <c r="AC1332" s="36"/>
    </row>
    <row r="1333" spans="1:29" s="6" customFormat="1" ht="50" customHeight="1">
      <c r="A1333" s="6" t="s">
        <v>3077</v>
      </c>
      <c r="B1333" s="39"/>
      <c r="C1333" s="36" t="s">
        <v>4</v>
      </c>
      <c r="D1333" s="36" t="s">
        <v>2760</v>
      </c>
      <c r="E1333" s="36" t="s">
        <v>3075</v>
      </c>
      <c r="F1333" s="36" t="s">
        <v>244</v>
      </c>
      <c r="G1333" s="36" t="s">
        <v>69</v>
      </c>
      <c r="H1333" s="36">
        <f>STOCK[[#This Row],[Precio Final]]</f>
        <v>20</v>
      </c>
      <c r="I1333" s="36">
        <f>STOCK[[#This Row],[Precio Venta Ideal (x1.5)]]</f>
        <v>12.180000000000001</v>
      </c>
      <c r="J1333" s="37">
        <v>2</v>
      </c>
      <c r="K1333" s="37">
        <f>SUMIFS(VENTAS[Cantidad],VENTAS[Código del producto Vendido],STOCK[[#This Row],[Code]])</f>
        <v>1</v>
      </c>
      <c r="L1333" s="37">
        <f>STOCK[[#This Row],[Entradas]]-STOCK[[#This Row],[Salidas]]</f>
        <v>1</v>
      </c>
      <c r="M1333" s="36">
        <f>STOCK[[#This Row],[Precio Final]]*10%</f>
        <v>2</v>
      </c>
      <c r="N1333" s="36">
        <v>0</v>
      </c>
      <c r="O1333" s="36">
        <v>0</v>
      </c>
      <c r="P1333" s="36">
        <v>3.75</v>
      </c>
      <c r="Q1333" s="37">
        <v>0</v>
      </c>
      <c r="R1333" s="36">
        <v>0</v>
      </c>
      <c r="S1333" s="36">
        <v>2.37</v>
      </c>
      <c r="T1333" s="36">
        <f>STOCK[[#This Row],[Costo Unitario (USD)]]+STOCK[[#This Row],[Costo Envío (USD)]]+STOCK[[#This Row],[Comisión 10%]]</f>
        <v>8.120000000000001</v>
      </c>
      <c r="U1333" s="6">
        <f>STOCK[[#This Row],[Costo total]]*1.5</f>
        <v>12.180000000000001</v>
      </c>
      <c r="V1333" s="36">
        <v>20</v>
      </c>
      <c r="W1333" s="36">
        <f>STOCK[[#This Row],[Precio Final]]-STOCK[[#This Row],[Costo total]]</f>
        <v>11.879999999999999</v>
      </c>
      <c r="X1333" s="36">
        <f>STOCK[[#This Row],[Ganancia Unitaria]]*STOCK[[#This Row],[Salidas]]</f>
        <v>11.879999999999999</v>
      </c>
      <c r="Y1333" s="36" t="s">
        <v>3094</v>
      </c>
      <c r="Z1333" s="36"/>
      <c r="AA1333" s="36">
        <f>STOCK[[#This Row],[Costo total]]*STOCK[[#This Row],[Entradas]]</f>
        <v>16.240000000000002</v>
      </c>
      <c r="AB1333" s="36">
        <f>STOCK[[#This Row],[Stock Actual]]*STOCK[[#This Row],[Costo total]]</f>
        <v>8.120000000000001</v>
      </c>
      <c r="AC1333" s="36"/>
    </row>
    <row r="1334" spans="1:29" s="6" customFormat="1" ht="50" customHeight="1">
      <c r="A1334" s="6" t="s">
        <v>3078</v>
      </c>
      <c r="B1334" s="39"/>
      <c r="C1334" s="36" t="s">
        <v>4</v>
      </c>
      <c r="D1334" s="36" t="s">
        <v>2760</v>
      </c>
      <c r="E1334" s="36" t="s">
        <v>3079</v>
      </c>
      <c r="F1334" s="36" t="s">
        <v>241</v>
      </c>
      <c r="G1334" s="36" t="s">
        <v>69</v>
      </c>
      <c r="H1334" s="36">
        <f>STOCK[[#This Row],[Precio Final]]</f>
        <v>35</v>
      </c>
      <c r="I1334" s="36">
        <f>STOCK[[#This Row],[Precio Venta Ideal (x1.5)]]</f>
        <v>24.285000000000004</v>
      </c>
      <c r="J1334" s="37">
        <v>3</v>
      </c>
      <c r="K1334" s="37">
        <f>SUMIFS(VENTAS[Cantidad],VENTAS[Código del producto Vendido],STOCK[[#This Row],[Code]])</f>
        <v>0</v>
      </c>
      <c r="L1334" s="37">
        <f>STOCK[[#This Row],[Entradas]]-STOCK[[#This Row],[Salidas]]</f>
        <v>3</v>
      </c>
      <c r="M1334" s="36">
        <f>STOCK[[#This Row],[Precio Final]]*10%</f>
        <v>3.5</v>
      </c>
      <c r="N1334" s="36">
        <v>0</v>
      </c>
      <c r="O1334" s="36">
        <v>0</v>
      </c>
      <c r="P1334" s="36">
        <v>10.32</v>
      </c>
      <c r="Q1334" s="37">
        <v>0</v>
      </c>
      <c r="R1334" s="36">
        <v>0</v>
      </c>
      <c r="S1334" s="36">
        <v>2.37</v>
      </c>
      <c r="T1334" s="36">
        <f>STOCK[[#This Row],[Costo Unitario (USD)]]+STOCK[[#This Row],[Costo Envío (USD)]]+STOCK[[#This Row],[Comisión 10%]]</f>
        <v>16.190000000000001</v>
      </c>
      <c r="U1334" s="6">
        <f>STOCK[[#This Row],[Costo total]]*1.5</f>
        <v>24.285000000000004</v>
      </c>
      <c r="V1334" s="36">
        <v>35</v>
      </c>
      <c r="W1334" s="36">
        <f>STOCK[[#This Row],[Precio Final]]-STOCK[[#This Row],[Costo total]]</f>
        <v>18.809999999999999</v>
      </c>
      <c r="X1334" s="36">
        <f>STOCK[[#This Row],[Ganancia Unitaria]]*STOCK[[#This Row],[Salidas]]</f>
        <v>0</v>
      </c>
      <c r="Y1334" s="36" t="s">
        <v>3094</v>
      </c>
      <c r="Z1334" s="36"/>
      <c r="AA1334" s="36">
        <f>STOCK[[#This Row],[Costo total]]*STOCK[[#This Row],[Entradas]]</f>
        <v>48.570000000000007</v>
      </c>
      <c r="AB1334" s="36">
        <f>STOCK[[#This Row],[Stock Actual]]*STOCK[[#This Row],[Costo total]]</f>
        <v>48.570000000000007</v>
      </c>
      <c r="AC1334" s="36">
        <v>30</v>
      </c>
    </row>
    <row r="1335" spans="1:29" s="6" customFormat="1" ht="50" customHeight="1">
      <c r="A1335" s="6" t="s">
        <v>3080</v>
      </c>
      <c r="B1335" s="39"/>
      <c r="C1335" s="36" t="s">
        <v>4</v>
      </c>
      <c r="D1335" s="36" t="s">
        <v>2760</v>
      </c>
      <c r="E1335" s="36" t="s">
        <v>3079</v>
      </c>
      <c r="F1335" s="36" t="s">
        <v>243</v>
      </c>
      <c r="G1335" s="36" t="s">
        <v>69</v>
      </c>
      <c r="H1335" s="36">
        <f>STOCK[[#This Row],[Precio Final]]</f>
        <v>35</v>
      </c>
      <c r="I1335" s="36">
        <f>STOCK[[#This Row],[Precio Venta Ideal (x1.5)]]</f>
        <v>24.285000000000004</v>
      </c>
      <c r="J1335" s="37">
        <v>3</v>
      </c>
      <c r="K1335" s="37">
        <f>SUMIFS(VENTAS[Cantidad],VENTAS[Código del producto Vendido],STOCK[[#This Row],[Code]])</f>
        <v>0</v>
      </c>
      <c r="L1335" s="37">
        <f>STOCK[[#This Row],[Entradas]]-STOCK[[#This Row],[Salidas]]</f>
        <v>3</v>
      </c>
      <c r="M1335" s="36">
        <f>STOCK[[#This Row],[Precio Final]]*10%</f>
        <v>3.5</v>
      </c>
      <c r="N1335" s="36">
        <v>0</v>
      </c>
      <c r="O1335" s="36">
        <v>0</v>
      </c>
      <c r="P1335" s="36">
        <v>10.32</v>
      </c>
      <c r="Q1335" s="37">
        <v>0</v>
      </c>
      <c r="R1335" s="36">
        <v>0</v>
      </c>
      <c r="S1335" s="36">
        <v>2.37</v>
      </c>
      <c r="T1335" s="36">
        <f>STOCK[[#This Row],[Costo Unitario (USD)]]+STOCK[[#This Row],[Costo Envío (USD)]]+STOCK[[#This Row],[Comisión 10%]]</f>
        <v>16.190000000000001</v>
      </c>
      <c r="U1335" s="6">
        <f>STOCK[[#This Row],[Costo total]]*1.5</f>
        <v>24.285000000000004</v>
      </c>
      <c r="V1335" s="36">
        <v>35</v>
      </c>
      <c r="W1335" s="36">
        <f>STOCK[[#This Row],[Precio Final]]-STOCK[[#This Row],[Costo total]]</f>
        <v>18.809999999999999</v>
      </c>
      <c r="X1335" s="36">
        <f>STOCK[[#This Row],[Ganancia Unitaria]]*STOCK[[#This Row],[Salidas]]</f>
        <v>0</v>
      </c>
      <c r="Y1335" s="36" t="s">
        <v>3094</v>
      </c>
      <c r="Z1335" s="36"/>
      <c r="AA1335" s="36">
        <f>STOCK[[#This Row],[Costo total]]*STOCK[[#This Row],[Entradas]]</f>
        <v>48.570000000000007</v>
      </c>
      <c r="AB1335" s="36">
        <f>STOCK[[#This Row],[Stock Actual]]*STOCK[[#This Row],[Costo total]]</f>
        <v>48.570000000000007</v>
      </c>
      <c r="AC1335" s="36">
        <v>30</v>
      </c>
    </row>
    <row r="1336" spans="1:29" s="6" customFormat="1" ht="50" customHeight="1">
      <c r="A1336" s="6" t="s">
        <v>3081</v>
      </c>
      <c r="B1336" s="39"/>
      <c r="C1336" s="36" t="s">
        <v>4</v>
      </c>
      <c r="D1336" s="36" t="s">
        <v>2760</v>
      </c>
      <c r="E1336" s="36" t="s">
        <v>3079</v>
      </c>
      <c r="F1336" s="36" t="s">
        <v>244</v>
      </c>
      <c r="G1336" s="36" t="s">
        <v>69</v>
      </c>
      <c r="H1336" s="6">
        <f>STOCK[[#This Row],[Precio Final]]</f>
        <v>35</v>
      </c>
      <c r="I1336" s="100">
        <f>STOCK[[#This Row],[Precio Venta Ideal (x1.5)]]</f>
        <v>24.285000000000004</v>
      </c>
      <c r="J1336" s="37">
        <v>3</v>
      </c>
      <c r="K1336" s="29">
        <f>SUMIFS(VENTAS[Cantidad],VENTAS[Código del producto Vendido],STOCK[[#This Row],[Code]])</f>
        <v>0</v>
      </c>
      <c r="L1336" s="29">
        <f>STOCK[[#This Row],[Entradas]]-STOCK[[#This Row],[Salidas]]</f>
        <v>3</v>
      </c>
      <c r="M1336" s="6">
        <f>STOCK[[#This Row],[Precio Final]]*10%</f>
        <v>3.5</v>
      </c>
      <c r="N1336" s="36">
        <v>0</v>
      </c>
      <c r="O1336" s="36">
        <v>0</v>
      </c>
      <c r="P1336" s="6">
        <v>10.32</v>
      </c>
      <c r="Q1336" s="37">
        <v>0</v>
      </c>
      <c r="R1336" s="36">
        <v>0</v>
      </c>
      <c r="S1336" s="36">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6" t="s">
        <v>3094</v>
      </c>
      <c r="AA1336" s="6">
        <f>STOCK[[#This Row],[Costo total]]*STOCK[[#This Row],[Entradas]]</f>
        <v>48.570000000000007</v>
      </c>
      <c r="AB1336" s="6">
        <f>STOCK[[#This Row],[Stock Actual]]*STOCK[[#This Row],[Costo total]]</f>
        <v>48.570000000000007</v>
      </c>
      <c r="AC1336" s="6">
        <v>30</v>
      </c>
    </row>
    <row r="1337" spans="1:29" s="6" customFormat="1" ht="50" customHeight="1">
      <c r="A1337" s="6" t="s">
        <v>3083</v>
      </c>
      <c r="B1337" s="39"/>
      <c r="C1337" s="36" t="s">
        <v>4</v>
      </c>
      <c r="D1337" s="36" t="s">
        <v>2760</v>
      </c>
      <c r="E1337" s="36" t="s">
        <v>3082</v>
      </c>
      <c r="F1337" s="36" t="s">
        <v>241</v>
      </c>
      <c r="G1337" s="36" t="s">
        <v>69</v>
      </c>
      <c r="H1337" s="36">
        <f>STOCK[[#This Row],[Precio Final]]</f>
        <v>15</v>
      </c>
      <c r="I1337" s="101">
        <f>STOCK[[#This Row],[Precio Venta Ideal (x1.5)]]</f>
        <v>18.674999999999997</v>
      </c>
      <c r="J1337" s="37">
        <v>0</v>
      </c>
      <c r="K1337" s="37">
        <f>SUMIFS(VENTAS[Cantidad],VENTAS[Código del producto Vendido],STOCK[[#This Row],[Code]])</f>
        <v>0</v>
      </c>
      <c r="L1337" s="37">
        <f>STOCK[[#This Row],[Entradas]]-STOCK[[#This Row],[Salidas]]</f>
        <v>0</v>
      </c>
      <c r="M1337" s="36">
        <f>STOCK[[#This Row],[Precio Final]]*10%</f>
        <v>1.5</v>
      </c>
      <c r="N1337" s="36">
        <v>0</v>
      </c>
      <c r="O1337" s="36">
        <v>0</v>
      </c>
      <c r="P1337" s="36">
        <v>8.58</v>
      </c>
      <c r="Q1337" s="37">
        <v>0</v>
      </c>
      <c r="R1337" s="36">
        <v>0</v>
      </c>
      <c r="S1337" s="36">
        <v>2.37</v>
      </c>
      <c r="T1337" s="36">
        <f>STOCK[[#This Row],[Costo Unitario (USD)]]+STOCK[[#This Row],[Costo Envío (USD)]]+STOCK[[#This Row],[Comisión 10%]]</f>
        <v>12.45</v>
      </c>
      <c r="U1337" s="6">
        <f>STOCK[[#This Row],[Costo total]]*1.5</f>
        <v>18.674999999999997</v>
      </c>
      <c r="V1337" s="36">
        <v>15</v>
      </c>
      <c r="W1337" s="36">
        <f>STOCK[[#This Row],[Precio Final]]-STOCK[[#This Row],[Costo total]]</f>
        <v>2.5500000000000007</v>
      </c>
      <c r="X1337" s="36">
        <f>STOCK[[#This Row],[Ganancia Unitaria]]*STOCK[[#This Row],[Salidas]]</f>
        <v>0</v>
      </c>
      <c r="Y1337" s="36" t="s">
        <v>3094</v>
      </c>
      <c r="Z1337" s="36"/>
      <c r="AA1337" s="36">
        <f>STOCK[[#This Row],[Costo total]]*STOCK[[#This Row],[Entradas]]</f>
        <v>0</v>
      </c>
      <c r="AB1337" s="36">
        <f>STOCK[[#This Row],[Stock Actual]]*STOCK[[#This Row],[Costo total]]</f>
        <v>0</v>
      </c>
      <c r="AC1337" s="36"/>
    </row>
    <row r="1338" spans="1:29" s="6" customFormat="1" ht="50" customHeight="1">
      <c r="A1338" s="6" t="s">
        <v>3085</v>
      </c>
      <c r="B1338" s="39"/>
      <c r="C1338" s="36" t="s">
        <v>4</v>
      </c>
      <c r="D1338" s="36" t="s">
        <v>2760</v>
      </c>
      <c r="E1338" s="36" t="s">
        <v>3084</v>
      </c>
      <c r="F1338" s="36" t="s">
        <v>241</v>
      </c>
      <c r="G1338" s="36" t="s">
        <v>69</v>
      </c>
      <c r="H1338" s="36">
        <f>STOCK[[#This Row],[Precio Final]]</f>
        <v>25</v>
      </c>
      <c r="I1338" s="101">
        <f>STOCK[[#This Row],[Precio Venta Ideal (x1.5)]]</f>
        <v>21.150000000000002</v>
      </c>
      <c r="J1338" s="37">
        <v>1</v>
      </c>
      <c r="K1338" s="37">
        <f>SUMIFS(VENTAS[Cantidad],VENTAS[Código del producto Vendido],STOCK[[#This Row],[Code]])</f>
        <v>1</v>
      </c>
      <c r="L1338" s="37">
        <f>STOCK[[#This Row],[Entradas]]-STOCK[[#This Row],[Salidas]]</f>
        <v>0</v>
      </c>
      <c r="M1338" s="36">
        <f>STOCK[[#This Row],[Precio Final]]*10%</f>
        <v>2.5</v>
      </c>
      <c r="N1338" s="36">
        <v>0</v>
      </c>
      <c r="O1338" s="36">
        <v>0</v>
      </c>
      <c r="P1338" s="36">
        <v>9.23</v>
      </c>
      <c r="Q1338" s="37">
        <v>0</v>
      </c>
      <c r="R1338" s="36">
        <v>0</v>
      </c>
      <c r="S1338" s="36">
        <v>2.37</v>
      </c>
      <c r="T1338" s="36">
        <f>STOCK[[#This Row],[Costo Unitario (USD)]]+STOCK[[#This Row],[Costo Envío (USD)]]+STOCK[[#This Row],[Comisión 10%]]</f>
        <v>14.100000000000001</v>
      </c>
      <c r="U1338" s="6">
        <f>STOCK[[#This Row],[Costo total]]*1.5</f>
        <v>21.150000000000002</v>
      </c>
      <c r="V1338" s="36">
        <v>25</v>
      </c>
      <c r="W1338" s="36">
        <f>STOCK[[#This Row],[Precio Final]]-STOCK[[#This Row],[Costo total]]</f>
        <v>10.899999999999999</v>
      </c>
      <c r="X1338" s="36">
        <f>STOCK[[#This Row],[Ganancia Unitaria]]*STOCK[[#This Row],[Salidas]]</f>
        <v>10.899999999999999</v>
      </c>
      <c r="Y1338" s="36" t="s">
        <v>3094</v>
      </c>
      <c r="Z1338" s="36"/>
      <c r="AA1338" s="36">
        <f>STOCK[[#This Row],[Costo total]]*STOCK[[#This Row],[Entradas]]</f>
        <v>14.100000000000001</v>
      </c>
      <c r="AB1338" s="36">
        <f>STOCK[[#This Row],[Stock Actual]]*STOCK[[#This Row],[Costo total]]</f>
        <v>0</v>
      </c>
      <c r="AC1338" s="36"/>
    </row>
    <row r="1339" spans="1:29" s="6" customFormat="1" ht="50" customHeight="1">
      <c r="A1339" s="6" t="s">
        <v>3086</v>
      </c>
      <c r="B1339" s="39"/>
      <c r="C1339" s="36" t="s">
        <v>4</v>
      </c>
      <c r="D1339" s="36" t="s">
        <v>2227</v>
      </c>
      <c r="E1339" s="36" t="s">
        <v>3087</v>
      </c>
      <c r="F1339" s="36" t="s">
        <v>241</v>
      </c>
      <c r="G1339" s="36" t="s">
        <v>69</v>
      </c>
      <c r="H1339" s="36">
        <f>STOCK[[#This Row],[Precio Final]]</f>
        <v>22</v>
      </c>
      <c r="I1339" s="101">
        <f>STOCK[[#This Row],[Precio Venta Ideal (x1.5)]]</f>
        <v>23.145</v>
      </c>
      <c r="J1339" s="37">
        <v>2</v>
      </c>
      <c r="K1339" s="37">
        <f>SUMIFS(VENTAS[Cantidad],VENTAS[Código del producto Vendido],STOCK[[#This Row],[Code]])</f>
        <v>2</v>
      </c>
      <c r="L1339" s="37">
        <f>STOCK[[#This Row],[Entradas]]-STOCK[[#This Row],[Salidas]]</f>
        <v>0</v>
      </c>
      <c r="M1339" s="36">
        <f>STOCK[[#This Row],[Precio Final]]*10%</f>
        <v>2.2000000000000002</v>
      </c>
      <c r="N1339" s="36">
        <v>0</v>
      </c>
      <c r="O1339" s="36">
        <v>0</v>
      </c>
      <c r="P1339" s="36">
        <v>10.86</v>
      </c>
      <c r="Q1339" s="37">
        <v>0</v>
      </c>
      <c r="R1339" s="36">
        <v>0</v>
      </c>
      <c r="S1339" s="36">
        <v>2.37</v>
      </c>
      <c r="T1339" s="36">
        <f>STOCK[[#This Row],[Costo Unitario (USD)]]+STOCK[[#This Row],[Costo Envío (USD)]]+STOCK[[#This Row],[Comisión 10%]]</f>
        <v>15.43</v>
      </c>
      <c r="U1339" s="6">
        <f>STOCK[[#This Row],[Costo total]]*1.5</f>
        <v>23.145</v>
      </c>
      <c r="V1339" s="36">
        <v>22</v>
      </c>
      <c r="W1339" s="36">
        <f>STOCK[[#This Row],[Precio Final]]-STOCK[[#This Row],[Costo total]]</f>
        <v>6.57</v>
      </c>
      <c r="X1339" s="36">
        <f>STOCK[[#This Row],[Ganancia Unitaria]]*STOCK[[#This Row],[Salidas]]</f>
        <v>13.14</v>
      </c>
      <c r="Y1339" s="36" t="s">
        <v>3094</v>
      </c>
      <c r="Z1339" s="36"/>
      <c r="AA1339" s="36">
        <f>STOCK[[#This Row],[Costo total]]*STOCK[[#This Row],[Entradas]]</f>
        <v>30.86</v>
      </c>
      <c r="AB1339" s="36">
        <f>STOCK[[#This Row],[Stock Actual]]*STOCK[[#This Row],[Costo total]]</f>
        <v>0</v>
      </c>
      <c r="AC1339" s="36"/>
    </row>
    <row r="1340" spans="1:29" s="6" customFormat="1" ht="50" customHeight="1">
      <c r="A1340" s="6" t="s">
        <v>3088</v>
      </c>
      <c r="B1340" s="39"/>
      <c r="C1340" s="36" t="s">
        <v>4</v>
      </c>
      <c r="D1340" s="36" t="s">
        <v>2227</v>
      </c>
      <c r="E1340" s="36" t="s">
        <v>3087</v>
      </c>
      <c r="F1340" s="36" t="s">
        <v>243</v>
      </c>
      <c r="G1340" s="36" t="s">
        <v>69</v>
      </c>
      <c r="H1340" s="36">
        <f>STOCK[[#This Row],[Precio Final]]</f>
        <v>22</v>
      </c>
      <c r="I1340" s="101">
        <f>STOCK[[#This Row],[Precio Venta Ideal (x1.5)]]</f>
        <v>23.145</v>
      </c>
      <c r="J1340" s="37">
        <v>2</v>
      </c>
      <c r="K1340" s="37">
        <f>SUMIFS(VENTAS[Cantidad],VENTAS[Código del producto Vendido],STOCK[[#This Row],[Code]])</f>
        <v>0</v>
      </c>
      <c r="L1340" s="37">
        <f>STOCK[[#This Row],[Entradas]]-STOCK[[#This Row],[Salidas]]</f>
        <v>2</v>
      </c>
      <c r="M1340" s="36">
        <f>STOCK[[#This Row],[Precio Final]]*10%</f>
        <v>2.2000000000000002</v>
      </c>
      <c r="N1340" s="36">
        <v>0</v>
      </c>
      <c r="O1340" s="36">
        <v>0</v>
      </c>
      <c r="P1340" s="36">
        <v>10.86</v>
      </c>
      <c r="Q1340" s="37">
        <v>0</v>
      </c>
      <c r="R1340" s="36">
        <v>0</v>
      </c>
      <c r="S1340" s="36">
        <v>2.37</v>
      </c>
      <c r="T1340" s="36">
        <f>STOCK[[#This Row],[Costo Unitario (USD)]]+STOCK[[#This Row],[Costo Envío (USD)]]+STOCK[[#This Row],[Comisión 10%]]</f>
        <v>15.43</v>
      </c>
      <c r="U1340" s="6">
        <f>STOCK[[#This Row],[Costo total]]*1.5</f>
        <v>23.145</v>
      </c>
      <c r="V1340" s="36">
        <v>22</v>
      </c>
      <c r="W1340" s="36">
        <f>STOCK[[#This Row],[Precio Final]]-STOCK[[#This Row],[Costo total]]</f>
        <v>6.57</v>
      </c>
      <c r="X1340" s="36">
        <f>STOCK[[#This Row],[Ganancia Unitaria]]*STOCK[[#This Row],[Salidas]]</f>
        <v>0</v>
      </c>
      <c r="Y1340" s="36" t="s">
        <v>3094</v>
      </c>
      <c r="Z1340" s="36"/>
      <c r="AA1340" s="36">
        <f>STOCK[[#This Row],[Costo total]]*STOCK[[#This Row],[Entradas]]</f>
        <v>30.86</v>
      </c>
      <c r="AB1340" s="36">
        <f>STOCK[[#This Row],[Stock Actual]]*STOCK[[#This Row],[Costo total]]</f>
        <v>30.86</v>
      </c>
      <c r="AC1340" s="36"/>
    </row>
    <row r="1341" spans="1:29" s="6" customFormat="1" ht="50" customHeight="1">
      <c r="A1341" s="6" t="s">
        <v>3089</v>
      </c>
      <c r="B1341" s="39"/>
      <c r="C1341" s="36" t="s">
        <v>4</v>
      </c>
      <c r="D1341" s="36" t="s">
        <v>2227</v>
      </c>
      <c r="E1341" s="36" t="s">
        <v>3087</v>
      </c>
      <c r="F1341" s="36" t="s">
        <v>244</v>
      </c>
      <c r="G1341" s="36" t="s">
        <v>69</v>
      </c>
      <c r="H1341" s="36">
        <f>STOCK[[#This Row],[Precio Final]]</f>
        <v>22</v>
      </c>
      <c r="I1341" s="101">
        <f>STOCK[[#This Row],[Precio Venta Ideal (x1.5)]]</f>
        <v>23.145</v>
      </c>
      <c r="J1341" s="37">
        <v>2</v>
      </c>
      <c r="K1341" s="37">
        <f>SUMIFS(VENTAS[Cantidad],VENTAS[Código del producto Vendido],STOCK[[#This Row],[Code]])</f>
        <v>0</v>
      </c>
      <c r="L1341" s="37">
        <f>STOCK[[#This Row],[Entradas]]-STOCK[[#This Row],[Salidas]]</f>
        <v>2</v>
      </c>
      <c r="M1341" s="36">
        <f>STOCK[[#This Row],[Precio Final]]*10%</f>
        <v>2.2000000000000002</v>
      </c>
      <c r="N1341" s="36">
        <v>0</v>
      </c>
      <c r="O1341" s="36">
        <v>0</v>
      </c>
      <c r="P1341" s="36">
        <v>10.86</v>
      </c>
      <c r="Q1341" s="37">
        <v>0</v>
      </c>
      <c r="R1341" s="36">
        <v>0</v>
      </c>
      <c r="S1341" s="36">
        <v>2.37</v>
      </c>
      <c r="T1341" s="36">
        <f>STOCK[[#This Row],[Costo Unitario (USD)]]+STOCK[[#This Row],[Costo Envío (USD)]]+STOCK[[#This Row],[Comisión 10%]]</f>
        <v>15.43</v>
      </c>
      <c r="U1341" s="6">
        <f>STOCK[[#This Row],[Costo total]]*1.5</f>
        <v>23.145</v>
      </c>
      <c r="V1341" s="36">
        <v>22</v>
      </c>
      <c r="W1341" s="36">
        <f>STOCK[[#This Row],[Precio Final]]-STOCK[[#This Row],[Costo total]]</f>
        <v>6.57</v>
      </c>
      <c r="X1341" s="36">
        <f>STOCK[[#This Row],[Ganancia Unitaria]]*STOCK[[#This Row],[Salidas]]</f>
        <v>0</v>
      </c>
      <c r="Y1341" s="36" t="s">
        <v>3094</v>
      </c>
      <c r="Z1341" s="36"/>
      <c r="AA1341" s="36">
        <f>STOCK[[#This Row],[Costo total]]*STOCK[[#This Row],[Entradas]]</f>
        <v>30.86</v>
      </c>
      <c r="AB1341" s="36">
        <f>STOCK[[#This Row],[Stock Actual]]*STOCK[[#This Row],[Costo total]]</f>
        <v>30.86</v>
      </c>
      <c r="AC1341" s="36"/>
    </row>
    <row r="1342" spans="1:29" s="6" customFormat="1" ht="50" customHeight="1">
      <c r="A1342" s="6" t="s">
        <v>3090</v>
      </c>
      <c r="B1342" s="39"/>
      <c r="C1342" s="36" t="s">
        <v>4</v>
      </c>
      <c r="D1342" s="36" t="s">
        <v>2227</v>
      </c>
      <c r="E1342" s="36" t="s">
        <v>3091</v>
      </c>
      <c r="F1342" s="36" t="s">
        <v>241</v>
      </c>
      <c r="G1342" s="36" t="s">
        <v>69</v>
      </c>
      <c r="H1342" s="36">
        <f>STOCK[[#This Row],[Precio Final]]</f>
        <v>22</v>
      </c>
      <c r="I1342" s="101">
        <f>STOCK[[#This Row],[Precio Venta Ideal (x1.5)]]</f>
        <v>22.605</v>
      </c>
      <c r="J1342" s="37">
        <v>2</v>
      </c>
      <c r="K1342" s="37">
        <f>SUMIFS(VENTAS[Cantidad],VENTAS[Código del producto Vendido],STOCK[[#This Row],[Code]])</f>
        <v>0</v>
      </c>
      <c r="L1342" s="37">
        <f>STOCK[[#This Row],[Entradas]]-STOCK[[#This Row],[Salidas]]</f>
        <v>2</v>
      </c>
      <c r="M1342" s="36">
        <f>STOCK[[#This Row],[Precio Final]]*10%</f>
        <v>2.2000000000000002</v>
      </c>
      <c r="N1342" s="36">
        <v>0</v>
      </c>
      <c r="O1342" s="36">
        <v>0</v>
      </c>
      <c r="P1342" s="36">
        <v>10.5</v>
      </c>
      <c r="Q1342" s="37">
        <v>0</v>
      </c>
      <c r="R1342" s="36">
        <v>0</v>
      </c>
      <c r="S1342" s="36">
        <v>2.37</v>
      </c>
      <c r="T1342" s="36">
        <f>STOCK[[#This Row],[Costo Unitario (USD)]]+STOCK[[#This Row],[Costo Envío (USD)]]+STOCK[[#This Row],[Comisión 10%]]</f>
        <v>15.07</v>
      </c>
      <c r="U1342" s="6">
        <f>STOCK[[#This Row],[Costo total]]*1.5</f>
        <v>22.605</v>
      </c>
      <c r="V1342" s="36">
        <v>22</v>
      </c>
      <c r="W1342" s="36">
        <f>STOCK[[#This Row],[Precio Final]]-STOCK[[#This Row],[Costo total]]</f>
        <v>6.93</v>
      </c>
      <c r="X1342" s="36">
        <f>STOCK[[#This Row],[Ganancia Unitaria]]*STOCK[[#This Row],[Salidas]]</f>
        <v>0</v>
      </c>
      <c r="Y1342" s="36" t="s">
        <v>3094</v>
      </c>
      <c r="Z1342" s="36"/>
      <c r="AA1342" s="36">
        <f>STOCK[[#This Row],[Costo total]]*STOCK[[#This Row],[Entradas]]</f>
        <v>30.14</v>
      </c>
      <c r="AB1342" s="36">
        <f>STOCK[[#This Row],[Stock Actual]]*STOCK[[#This Row],[Costo total]]</f>
        <v>30.14</v>
      </c>
      <c r="AC1342" s="36"/>
    </row>
    <row r="1343" spans="1:29" s="6" customFormat="1" ht="50" customHeight="1">
      <c r="A1343" s="6" t="s">
        <v>3092</v>
      </c>
      <c r="B1343" s="39"/>
      <c r="C1343" s="36" t="s">
        <v>4</v>
      </c>
      <c r="D1343" s="36" t="s">
        <v>2227</v>
      </c>
      <c r="E1343" s="36" t="s">
        <v>3091</v>
      </c>
      <c r="F1343" s="36" t="s">
        <v>243</v>
      </c>
      <c r="G1343" s="36" t="s">
        <v>69</v>
      </c>
      <c r="H1343" s="36">
        <f>STOCK[[#This Row],[Precio Final]]</f>
        <v>22</v>
      </c>
      <c r="I1343" s="101">
        <f>STOCK[[#This Row],[Precio Venta Ideal (x1.5)]]</f>
        <v>22.605</v>
      </c>
      <c r="J1343" s="37">
        <v>2</v>
      </c>
      <c r="K1343" s="37">
        <f>SUMIFS(VENTAS[Cantidad],VENTAS[Código del producto Vendido],STOCK[[#This Row],[Code]])</f>
        <v>0</v>
      </c>
      <c r="L1343" s="37">
        <f>STOCK[[#This Row],[Entradas]]-STOCK[[#This Row],[Salidas]]</f>
        <v>2</v>
      </c>
      <c r="M1343" s="36">
        <f>STOCK[[#This Row],[Precio Final]]*10%</f>
        <v>2.2000000000000002</v>
      </c>
      <c r="N1343" s="36">
        <v>0</v>
      </c>
      <c r="O1343" s="36">
        <v>0</v>
      </c>
      <c r="P1343" s="36">
        <v>10.5</v>
      </c>
      <c r="Q1343" s="37">
        <v>0</v>
      </c>
      <c r="R1343" s="36">
        <v>0</v>
      </c>
      <c r="S1343" s="36">
        <v>2.37</v>
      </c>
      <c r="T1343" s="36">
        <f>STOCK[[#This Row],[Costo Unitario (USD)]]+STOCK[[#This Row],[Costo Envío (USD)]]+STOCK[[#This Row],[Comisión 10%]]</f>
        <v>15.07</v>
      </c>
      <c r="U1343" s="6">
        <f>STOCK[[#This Row],[Costo total]]*1.5</f>
        <v>22.605</v>
      </c>
      <c r="V1343" s="36">
        <v>22</v>
      </c>
      <c r="W1343" s="36">
        <f>STOCK[[#This Row],[Precio Final]]-STOCK[[#This Row],[Costo total]]</f>
        <v>6.93</v>
      </c>
      <c r="X1343" s="36">
        <f>STOCK[[#This Row],[Ganancia Unitaria]]*STOCK[[#This Row],[Salidas]]</f>
        <v>0</v>
      </c>
      <c r="Y1343" s="36" t="s">
        <v>3094</v>
      </c>
      <c r="Z1343" s="36"/>
      <c r="AA1343" s="36">
        <f>STOCK[[#This Row],[Costo total]]*STOCK[[#This Row],[Entradas]]</f>
        <v>30.14</v>
      </c>
      <c r="AB1343" s="36">
        <f>STOCK[[#This Row],[Stock Actual]]*STOCK[[#This Row],[Costo total]]</f>
        <v>30.14</v>
      </c>
      <c r="AC1343" s="36"/>
    </row>
    <row r="1344" spans="1:29" s="6" customFormat="1" ht="50" customHeight="1">
      <c r="A1344" s="6" t="s">
        <v>3093</v>
      </c>
      <c r="B1344" s="39"/>
      <c r="C1344" s="36" t="s">
        <v>4</v>
      </c>
      <c r="D1344" s="36" t="s">
        <v>2227</v>
      </c>
      <c r="E1344" s="36" t="s">
        <v>3091</v>
      </c>
      <c r="F1344" s="36" t="s">
        <v>244</v>
      </c>
      <c r="G1344" s="36" t="s">
        <v>69</v>
      </c>
      <c r="H1344" s="36">
        <f>STOCK[[#This Row],[Precio Final]]</f>
        <v>22</v>
      </c>
      <c r="I1344" s="101">
        <f>STOCK[[#This Row],[Precio Venta Ideal (x1.5)]]</f>
        <v>22.605</v>
      </c>
      <c r="J1344" s="37">
        <v>2</v>
      </c>
      <c r="K1344" s="37">
        <f>SUMIFS(VENTAS[Cantidad],VENTAS[Código del producto Vendido],STOCK[[#This Row],[Code]])</f>
        <v>1</v>
      </c>
      <c r="L1344" s="37">
        <f>STOCK[[#This Row],[Entradas]]-STOCK[[#This Row],[Salidas]]</f>
        <v>1</v>
      </c>
      <c r="M1344" s="36">
        <f>STOCK[[#This Row],[Precio Final]]*10%</f>
        <v>2.2000000000000002</v>
      </c>
      <c r="N1344" s="36">
        <v>0</v>
      </c>
      <c r="O1344" s="36">
        <v>0</v>
      </c>
      <c r="P1344" s="36">
        <v>10.5</v>
      </c>
      <c r="Q1344" s="37">
        <v>0</v>
      </c>
      <c r="R1344" s="36">
        <v>0</v>
      </c>
      <c r="S1344" s="36">
        <v>2.37</v>
      </c>
      <c r="T1344" s="36">
        <f>STOCK[[#This Row],[Costo Unitario (USD)]]+STOCK[[#This Row],[Costo Envío (USD)]]+STOCK[[#This Row],[Comisión 10%]]</f>
        <v>15.07</v>
      </c>
      <c r="U1344" s="6">
        <f>STOCK[[#This Row],[Costo total]]*1.5</f>
        <v>22.605</v>
      </c>
      <c r="V1344" s="36">
        <v>22</v>
      </c>
      <c r="W1344" s="36">
        <f>STOCK[[#This Row],[Precio Final]]-STOCK[[#This Row],[Costo total]]</f>
        <v>6.93</v>
      </c>
      <c r="X1344" s="36">
        <f>STOCK[[#This Row],[Ganancia Unitaria]]*STOCK[[#This Row],[Salidas]]</f>
        <v>6.93</v>
      </c>
      <c r="Y1344" s="36" t="s">
        <v>3094</v>
      </c>
      <c r="Z1344" s="36"/>
      <c r="AA1344" s="36">
        <f>STOCK[[#This Row],[Costo total]]*STOCK[[#This Row],[Entradas]]</f>
        <v>30.14</v>
      </c>
      <c r="AB1344" s="36">
        <f>STOCK[[#This Row],[Stock Actual]]*STOCK[[#This Row],[Costo total]]</f>
        <v>15.07</v>
      </c>
      <c r="AC1344" s="36"/>
    </row>
    <row r="1345" spans="1:29" s="6" customFormat="1" ht="50" customHeight="1">
      <c r="A1345" s="6" t="s">
        <v>3161</v>
      </c>
      <c r="B1345" s="39"/>
      <c r="C1345" s="36" t="s">
        <v>4</v>
      </c>
      <c r="D1345" s="36" t="s">
        <v>2491</v>
      </c>
      <c r="E1345" s="36" t="s">
        <v>3156</v>
      </c>
      <c r="F1345" s="36" t="s">
        <v>250</v>
      </c>
      <c r="G1345" s="36" t="s">
        <v>2599</v>
      </c>
      <c r="H1345" s="36">
        <f>STOCK[[#This Row],[Precio Final]]</f>
        <v>45</v>
      </c>
      <c r="I1345" s="101">
        <f>STOCK[[#This Row],[Precio Venta Ideal (x1.5)]]</f>
        <v>25</v>
      </c>
      <c r="J1345" s="37">
        <v>2</v>
      </c>
      <c r="K1345" s="37">
        <f>SUMIFS(VENTAS[Cantidad],VENTAS[Código del producto Vendido],STOCK[[#This Row],[Code]])</f>
        <v>0</v>
      </c>
      <c r="L1345" s="37">
        <f>STOCK[[#This Row],[Entradas]]-STOCK[[#This Row],[Salidas]]</f>
        <v>2</v>
      </c>
      <c r="M1345" s="36">
        <f>STOCK[[#This Row],[Precio Final]]*10%</f>
        <v>4.5</v>
      </c>
      <c r="N1345" s="36">
        <v>0</v>
      </c>
      <c r="O1345" s="36">
        <v>0</v>
      </c>
      <c r="P1345" s="36">
        <v>18</v>
      </c>
      <c r="Q1345" s="37">
        <v>0</v>
      </c>
      <c r="R1345" s="36">
        <v>0</v>
      </c>
      <c r="S1345" s="36">
        <v>1.65</v>
      </c>
      <c r="T1345" s="36">
        <f>STOCK[[#This Row],[Costo Unitario (USD)]]+STOCK[[#This Row],[Costo Envío (USD)]]+STOCK[[#This Row],[Comisión 10%]]</f>
        <v>24.15</v>
      </c>
      <c r="U1345" s="36">
        <f t="shared" ref="U1345:U1376" si="1">ROUNDUP(T1345,0)</f>
        <v>25</v>
      </c>
      <c r="V1345" s="36">
        <v>45</v>
      </c>
      <c r="W1345" s="36">
        <f>STOCK[[#This Row],[Precio Final]]-STOCK[[#This Row],[Costo total]]</f>
        <v>20.85</v>
      </c>
      <c r="X1345" s="36">
        <f>STOCK[[#This Row],[Ganancia Unitaria]]*STOCK[[#This Row],[Salidas]]</f>
        <v>0</v>
      </c>
      <c r="Y1345" s="36" t="s">
        <v>3157</v>
      </c>
      <c r="Z1345" s="36"/>
      <c r="AA1345" s="36">
        <f>STOCK[[#This Row],[Costo total]]*STOCK[[#This Row],[Entradas]]</f>
        <v>48.3</v>
      </c>
      <c r="AB1345" s="36">
        <f>STOCK[[#This Row],[Stock Actual]]*STOCK[[#This Row],[Costo total]]</f>
        <v>48.3</v>
      </c>
      <c r="AC1345" s="36"/>
    </row>
    <row r="1346" spans="1:29" s="6" customFormat="1" ht="50" customHeight="1">
      <c r="A1346" s="6" t="s">
        <v>3162</v>
      </c>
      <c r="B1346" s="39"/>
      <c r="C1346" s="36" t="s">
        <v>4</v>
      </c>
      <c r="D1346" s="36" t="s">
        <v>2491</v>
      </c>
      <c r="E1346" s="36" t="s">
        <v>3156</v>
      </c>
      <c r="F1346" s="36" t="s">
        <v>549</v>
      </c>
      <c r="G1346" s="36" t="s">
        <v>2599</v>
      </c>
      <c r="H1346" s="36">
        <f>STOCK[[#This Row],[Precio Final]]</f>
        <v>45</v>
      </c>
      <c r="I1346" s="101">
        <f>STOCK[[#This Row],[Precio Venta Ideal (x1.5)]]</f>
        <v>25</v>
      </c>
      <c r="J1346" s="37">
        <v>2</v>
      </c>
      <c r="K1346" s="37">
        <f>SUMIFS(VENTAS[Cantidad],VENTAS[Código del producto Vendido],STOCK[[#This Row],[Code]])</f>
        <v>1</v>
      </c>
      <c r="L1346" s="37">
        <f>STOCK[[#This Row],[Entradas]]-STOCK[[#This Row],[Salidas]]</f>
        <v>1</v>
      </c>
      <c r="M1346" s="36">
        <f>STOCK[[#This Row],[Precio Final]]*10%</f>
        <v>4.5</v>
      </c>
      <c r="N1346" s="36">
        <v>0</v>
      </c>
      <c r="O1346" s="36">
        <v>0</v>
      </c>
      <c r="P1346" s="36">
        <v>18</v>
      </c>
      <c r="Q1346" s="37">
        <v>0</v>
      </c>
      <c r="R1346" s="36">
        <v>0</v>
      </c>
      <c r="S1346" s="36">
        <v>1.65</v>
      </c>
      <c r="T1346" s="36">
        <f>STOCK[[#This Row],[Costo Unitario (USD)]]+STOCK[[#This Row],[Costo Envío (USD)]]+STOCK[[#This Row],[Comisión 10%]]</f>
        <v>24.15</v>
      </c>
      <c r="U1346" s="36">
        <f t="shared" si="1"/>
        <v>25</v>
      </c>
      <c r="V1346" s="36">
        <v>45</v>
      </c>
      <c r="W1346" s="36">
        <f>STOCK[[#This Row],[Precio Final]]-STOCK[[#This Row],[Costo total]]</f>
        <v>20.85</v>
      </c>
      <c r="X1346" s="36">
        <f>STOCK[[#This Row],[Ganancia Unitaria]]*STOCK[[#This Row],[Salidas]]</f>
        <v>20.85</v>
      </c>
      <c r="Y1346" s="36"/>
      <c r="Z1346" s="36"/>
      <c r="AA1346" s="36">
        <f>STOCK[[#This Row],[Costo total]]*STOCK[[#This Row],[Entradas]]</f>
        <v>48.3</v>
      </c>
      <c r="AB1346" s="36">
        <f>STOCK[[#This Row],[Stock Actual]]*STOCK[[#This Row],[Costo total]]</f>
        <v>24.15</v>
      </c>
      <c r="AC1346" s="36"/>
    </row>
    <row r="1347" spans="1:29" s="6" customFormat="1" ht="50" customHeight="1">
      <c r="A1347" s="6" t="s">
        <v>3163</v>
      </c>
      <c r="B1347" s="39"/>
      <c r="C1347" s="36" t="s">
        <v>4</v>
      </c>
      <c r="D1347" s="36" t="s">
        <v>2491</v>
      </c>
      <c r="E1347" s="36" t="s">
        <v>3156</v>
      </c>
      <c r="F1347" s="36" t="s">
        <v>1511</v>
      </c>
      <c r="G1347" s="36" t="s">
        <v>2599</v>
      </c>
      <c r="H1347" s="36">
        <f>STOCK[[#This Row],[Precio Final]]</f>
        <v>45</v>
      </c>
      <c r="I1347" s="101">
        <f>STOCK[[#This Row],[Precio Venta Ideal (x1.5)]]</f>
        <v>25</v>
      </c>
      <c r="J1347" s="37">
        <v>1</v>
      </c>
      <c r="K1347" s="37">
        <f>SUMIFS(VENTAS[Cantidad],VENTAS[Código del producto Vendido],STOCK[[#This Row],[Code]])</f>
        <v>1</v>
      </c>
      <c r="L1347" s="37">
        <f>STOCK[[#This Row],[Entradas]]-STOCK[[#This Row],[Salidas]]</f>
        <v>0</v>
      </c>
      <c r="M1347" s="36">
        <f>STOCK[[#This Row],[Precio Final]]*10%</f>
        <v>4.5</v>
      </c>
      <c r="N1347" s="36">
        <v>0</v>
      </c>
      <c r="O1347" s="36">
        <v>0</v>
      </c>
      <c r="P1347" s="36">
        <v>18</v>
      </c>
      <c r="Q1347" s="37">
        <v>0</v>
      </c>
      <c r="R1347" s="36">
        <v>0</v>
      </c>
      <c r="S1347" s="36">
        <v>1.65</v>
      </c>
      <c r="T1347" s="36">
        <f>STOCK[[#This Row],[Costo Unitario (USD)]]+STOCK[[#This Row],[Costo Envío (USD)]]+STOCK[[#This Row],[Comisión 10%]]</f>
        <v>24.15</v>
      </c>
      <c r="U1347" s="36">
        <f t="shared" si="1"/>
        <v>25</v>
      </c>
      <c r="V1347" s="36">
        <v>45</v>
      </c>
      <c r="W1347" s="36">
        <f>STOCK[[#This Row],[Precio Final]]-STOCK[[#This Row],[Costo total]]</f>
        <v>20.85</v>
      </c>
      <c r="X1347" s="36">
        <f>STOCK[[#This Row],[Ganancia Unitaria]]*STOCK[[#This Row],[Salidas]]</f>
        <v>20.85</v>
      </c>
      <c r="Y1347" s="36"/>
      <c r="Z1347" s="36"/>
      <c r="AA1347" s="36">
        <f>STOCK[[#This Row],[Costo total]]*STOCK[[#This Row],[Entradas]]</f>
        <v>24.15</v>
      </c>
      <c r="AB1347" s="36">
        <f>STOCK[[#This Row],[Stock Actual]]*STOCK[[#This Row],[Costo total]]</f>
        <v>0</v>
      </c>
      <c r="AC1347" s="36"/>
    </row>
    <row r="1348" spans="1:29" s="6" customFormat="1" ht="50" customHeight="1">
      <c r="A1348" s="6" t="s">
        <v>3164</v>
      </c>
      <c r="B1348" s="39"/>
      <c r="C1348" s="36" t="s">
        <v>4</v>
      </c>
      <c r="D1348" s="36" t="s">
        <v>2491</v>
      </c>
      <c r="E1348" s="36" t="s">
        <v>3156</v>
      </c>
      <c r="F1348" s="36" t="s">
        <v>251</v>
      </c>
      <c r="G1348" s="36" t="s">
        <v>2599</v>
      </c>
      <c r="H1348" s="36">
        <f>STOCK[[#This Row],[Precio Final]]</f>
        <v>45</v>
      </c>
      <c r="I1348" s="101">
        <f>STOCK[[#This Row],[Precio Venta Ideal (x1.5)]]</f>
        <v>25</v>
      </c>
      <c r="J1348" s="37">
        <v>2</v>
      </c>
      <c r="K1348" s="37">
        <f>SUMIFS(VENTAS[Cantidad],VENTAS[Código del producto Vendido],STOCK[[#This Row],[Code]])</f>
        <v>0</v>
      </c>
      <c r="L1348" s="37">
        <f>STOCK[[#This Row],[Entradas]]-STOCK[[#This Row],[Salidas]]</f>
        <v>2</v>
      </c>
      <c r="M1348" s="36">
        <f>STOCK[[#This Row],[Precio Final]]*10%</f>
        <v>4.5</v>
      </c>
      <c r="N1348" s="36">
        <v>0</v>
      </c>
      <c r="O1348" s="36">
        <v>0</v>
      </c>
      <c r="P1348" s="36">
        <v>18</v>
      </c>
      <c r="Q1348" s="37">
        <v>0</v>
      </c>
      <c r="R1348" s="36">
        <v>0</v>
      </c>
      <c r="S1348" s="36">
        <v>1.65</v>
      </c>
      <c r="T1348" s="36">
        <f>STOCK[[#This Row],[Costo Unitario (USD)]]+STOCK[[#This Row],[Costo Envío (USD)]]+STOCK[[#This Row],[Comisión 10%]]</f>
        <v>24.15</v>
      </c>
      <c r="U1348" s="36">
        <f t="shared" si="1"/>
        <v>25</v>
      </c>
      <c r="V1348" s="36">
        <v>45</v>
      </c>
      <c r="W1348" s="36">
        <f>STOCK[[#This Row],[Precio Final]]-STOCK[[#This Row],[Costo total]]</f>
        <v>20.85</v>
      </c>
      <c r="X1348" s="36">
        <f>STOCK[[#This Row],[Ganancia Unitaria]]*STOCK[[#This Row],[Salidas]]</f>
        <v>0</v>
      </c>
      <c r="Y1348" s="36"/>
      <c r="Z1348" s="36"/>
      <c r="AA1348" s="36">
        <f>STOCK[[#This Row],[Costo total]]*STOCK[[#This Row],[Entradas]]</f>
        <v>48.3</v>
      </c>
      <c r="AB1348" s="36">
        <f>STOCK[[#This Row],[Stock Actual]]*STOCK[[#This Row],[Costo total]]</f>
        <v>48.3</v>
      </c>
      <c r="AC1348" s="36"/>
    </row>
    <row r="1349" spans="1:29" s="6" customFormat="1" ht="50" customHeight="1">
      <c r="A1349" s="6" t="s">
        <v>3165</v>
      </c>
      <c r="B1349" s="39"/>
      <c r="C1349" s="36" t="s">
        <v>4</v>
      </c>
      <c r="D1349" s="36" t="s">
        <v>2491</v>
      </c>
      <c r="E1349" s="36" t="s">
        <v>3158</v>
      </c>
      <c r="F1349" s="36" t="s">
        <v>250</v>
      </c>
      <c r="G1349" s="36" t="s">
        <v>2599</v>
      </c>
      <c r="H1349" s="36">
        <f>STOCK[[#This Row],[Precio Final]]</f>
        <v>35</v>
      </c>
      <c r="I1349" s="101">
        <f>STOCK[[#This Row],[Precio Venta Ideal (x1.5)]]</f>
        <v>16</v>
      </c>
      <c r="J1349" s="37">
        <v>1</v>
      </c>
      <c r="K1349" s="37">
        <f>SUMIFS(VENTAS[Cantidad],VENTAS[Código del producto Vendido],STOCK[[#This Row],[Code]])</f>
        <v>0</v>
      </c>
      <c r="L1349" s="37">
        <f>STOCK[[#This Row],[Entradas]]-STOCK[[#This Row],[Salidas]]</f>
        <v>1</v>
      </c>
      <c r="M1349" s="36">
        <f>STOCK[[#This Row],[Precio Final]]*10%</f>
        <v>3.5</v>
      </c>
      <c r="N1349" s="36">
        <v>0</v>
      </c>
      <c r="O1349" s="36">
        <v>0</v>
      </c>
      <c r="P1349" s="36">
        <v>10.5</v>
      </c>
      <c r="Q1349" s="37">
        <v>0</v>
      </c>
      <c r="R1349" s="36">
        <v>0</v>
      </c>
      <c r="S1349" s="36">
        <v>1.65</v>
      </c>
      <c r="T1349" s="36">
        <f>STOCK[[#This Row],[Costo Unitario (USD)]]+STOCK[[#This Row],[Costo Envío (USD)]]+STOCK[[#This Row],[Comisión 10%]]</f>
        <v>15.65</v>
      </c>
      <c r="U1349" s="36">
        <f t="shared" si="1"/>
        <v>16</v>
      </c>
      <c r="V1349" s="36">
        <v>35</v>
      </c>
      <c r="W1349" s="36">
        <f>STOCK[[#This Row],[Precio Final]]-STOCK[[#This Row],[Costo total]]</f>
        <v>19.350000000000001</v>
      </c>
      <c r="X1349" s="36">
        <f>STOCK[[#This Row],[Ganancia Unitaria]]*STOCK[[#This Row],[Salidas]]</f>
        <v>0</v>
      </c>
      <c r="Y1349" s="36"/>
      <c r="Z1349" s="36"/>
      <c r="AA1349" s="36">
        <f>STOCK[[#This Row],[Costo total]]*STOCK[[#This Row],[Entradas]]</f>
        <v>15.65</v>
      </c>
      <c r="AB1349" s="36">
        <f>STOCK[[#This Row],[Stock Actual]]*STOCK[[#This Row],[Costo total]]</f>
        <v>15.65</v>
      </c>
      <c r="AC1349" s="36"/>
    </row>
    <row r="1350" spans="1:29" s="6" customFormat="1" ht="50" customHeight="1">
      <c r="A1350" s="6" t="s">
        <v>3166</v>
      </c>
      <c r="B1350" s="39"/>
      <c r="C1350" s="36" t="s">
        <v>4</v>
      </c>
      <c r="D1350" s="36" t="s">
        <v>2491</v>
      </c>
      <c r="E1350" s="36" t="s">
        <v>3158</v>
      </c>
      <c r="F1350" s="36" t="s">
        <v>252</v>
      </c>
      <c r="G1350" s="36" t="s">
        <v>2599</v>
      </c>
      <c r="H1350" s="36">
        <f>STOCK[[#This Row],[Precio Final]]</f>
        <v>35</v>
      </c>
      <c r="I1350" s="101">
        <f>STOCK[[#This Row],[Precio Venta Ideal (x1.5)]]</f>
        <v>16</v>
      </c>
      <c r="J1350" s="37">
        <v>2</v>
      </c>
      <c r="K1350" s="37">
        <f>SUMIFS(VENTAS[Cantidad],VENTAS[Código del producto Vendido],STOCK[[#This Row],[Code]])</f>
        <v>0</v>
      </c>
      <c r="L1350" s="37">
        <f>STOCK[[#This Row],[Entradas]]-STOCK[[#This Row],[Salidas]]</f>
        <v>2</v>
      </c>
      <c r="M1350" s="36">
        <f>STOCK[[#This Row],[Precio Final]]*10%</f>
        <v>3.5</v>
      </c>
      <c r="N1350" s="36">
        <v>0</v>
      </c>
      <c r="O1350" s="36">
        <v>0</v>
      </c>
      <c r="P1350" s="36">
        <v>10.5</v>
      </c>
      <c r="Q1350" s="37">
        <v>0</v>
      </c>
      <c r="R1350" s="36">
        <v>0</v>
      </c>
      <c r="S1350" s="36">
        <v>1.65</v>
      </c>
      <c r="T1350" s="36">
        <f>STOCK[[#This Row],[Costo Unitario (USD)]]+STOCK[[#This Row],[Costo Envío (USD)]]+STOCK[[#This Row],[Comisión 10%]]</f>
        <v>15.65</v>
      </c>
      <c r="U1350" s="36">
        <f t="shared" si="1"/>
        <v>16</v>
      </c>
      <c r="V1350" s="36">
        <v>35</v>
      </c>
      <c r="W1350" s="36">
        <f>STOCK[[#This Row],[Precio Final]]-STOCK[[#This Row],[Costo total]]</f>
        <v>19.350000000000001</v>
      </c>
      <c r="X1350" s="36">
        <f>STOCK[[#This Row],[Ganancia Unitaria]]*STOCK[[#This Row],[Salidas]]</f>
        <v>0</v>
      </c>
      <c r="Y1350" s="36"/>
      <c r="Z1350" s="36"/>
      <c r="AA1350" s="36">
        <f>STOCK[[#This Row],[Costo total]]*STOCK[[#This Row],[Entradas]]</f>
        <v>31.3</v>
      </c>
      <c r="AB1350" s="36">
        <f>STOCK[[#This Row],[Stock Actual]]*STOCK[[#This Row],[Costo total]]</f>
        <v>31.3</v>
      </c>
      <c r="AC1350" s="36"/>
    </row>
    <row r="1351" spans="1:29" s="6" customFormat="1" ht="50" customHeight="1">
      <c r="A1351" s="6" t="s">
        <v>3167</v>
      </c>
      <c r="B1351" s="39"/>
      <c r="C1351" s="36" t="s">
        <v>4</v>
      </c>
      <c r="D1351" s="36" t="s">
        <v>2491</v>
      </c>
      <c r="E1351" s="36" t="s">
        <v>3158</v>
      </c>
      <c r="F1351" s="36" t="s">
        <v>2998</v>
      </c>
      <c r="G1351" s="36" t="s">
        <v>2599</v>
      </c>
      <c r="H1351" s="36">
        <f>STOCK[[#This Row],[Precio Final]]</f>
        <v>35</v>
      </c>
      <c r="I1351" s="101">
        <f>STOCK[[#This Row],[Precio Venta Ideal (x1.5)]]</f>
        <v>16</v>
      </c>
      <c r="J1351" s="37">
        <v>2</v>
      </c>
      <c r="K1351" s="37">
        <f>SUMIFS(VENTAS[Cantidad],VENTAS[Código del producto Vendido],STOCK[[#This Row],[Code]])</f>
        <v>0</v>
      </c>
      <c r="L1351" s="37">
        <f>STOCK[[#This Row],[Entradas]]-STOCK[[#This Row],[Salidas]]</f>
        <v>2</v>
      </c>
      <c r="M1351" s="36">
        <f>STOCK[[#This Row],[Precio Final]]*10%</f>
        <v>3.5</v>
      </c>
      <c r="N1351" s="36">
        <v>0</v>
      </c>
      <c r="O1351" s="36">
        <v>0</v>
      </c>
      <c r="P1351" s="36">
        <v>10.5</v>
      </c>
      <c r="Q1351" s="37">
        <v>0</v>
      </c>
      <c r="R1351" s="36">
        <v>0</v>
      </c>
      <c r="S1351" s="36">
        <v>1.65</v>
      </c>
      <c r="T1351" s="36">
        <f>STOCK[[#This Row],[Costo Unitario (USD)]]+STOCK[[#This Row],[Costo Envío (USD)]]+STOCK[[#This Row],[Comisión 10%]]</f>
        <v>15.65</v>
      </c>
      <c r="U1351" s="36">
        <f t="shared" si="1"/>
        <v>16</v>
      </c>
      <c r="V1351" s="36">
        <v>35</v>
      </c>
      <c r="W1351" s="36">
        <f>STOCK[[#This Row],[Precio Final]]-STOCK[[#This Row],[Costo total]]</f>
        <v>19.350000000000001</v>
      </c>
      <c r="X1351" s="36">
        <f>STOCK[[#This Row],[Ganancia Unitaria]]*STOCK[[#This Row],[Salidas]]</f>
        <v>0</v>
      </c>
      <c r="Y1351" s="36"/>
      <c r="Z1351" s="36"/>
      <c r="AA1351" s="36">
        <f>STOCK[[#This Row],[Costo total]]*STOCK[[#This Row],[Entradas]]</f>
        <v>31.3</v>
      </c>
      <c r="AB1351" s="36">
        <f>STOCK[[#This Row],[Stock Actual]]*STOCK[[#This Row],[Costo total]]</f>
        <v>31.3</v>
      </c>
      <c r="AC1351" s="36"/>
    </row>
    <row r="1352" spans="1:29" s="6" customFormat="1" ht="50" customHeight="1">
      <c r="A1352" s="6" t="s">
        <v>3168</v>
      </c>
      <c r="B1352" s="39"/>
      <c r="C1352" s="36" t="s">
        <v>4</v>
      </c>
      <c r="D1352" s="36" t="s">
        <v>2491</v>
      </c>
      <c r="E1352" s="36" t="s">
        <v>3184</v>
      </c>
      <c r="F1352" s="36" t="s">
        <v>250</v>
      </c>
      <c r="G1352" s="36" t="s">
        <v>2599</v>
      </c>
      <c r="H1352" s="36">
        <f>STOCK[[#This Row],[Precio Final]]</f>
        <v>35</v>
      </c>
      <c r="I1352" s="101">
        <f>STOCK[[#This Row],[Precio Venta Ideal (x1.5)]]</f>
        <v>14</v>
      </c>
      <c r="J1352" s="37">
        <v>2</v>
      </c>
      <c r="K1352" s="37">
        <f>SUMIFS(VENTAS[Cantidad],VENTAS[Código del producto Vendido],STOCK[[#This Row],[Code]])</f>
        <v>0</v>
      </c>
      <c r="L1352" s="37">
        <f>STOCK[[#This Row],[Entradas]]-STOCK[[#This Row],[Salidas]]</f>
        <v>2</v>
      </c>
      <c r="M1352" s="36">
        <f>STOCK[[#This Row],[Precio Final]]*10%</f>
        <v>3.5</v>
      </c>
      <c r="N1352" s="36">
        <v>0</v>
      </c>
      <c r="O1352" s="36">
        <v>0</v>
      </c>
      <c r="P1352" s="36">
        <v>8.75</v>
      </c>
      <c r="Q1352" s="37">
        <v>0</v>
      </c>
      <c r="R1352" s="36">
        <v>0</v>
      </c>
      <c r="S1352" s="36">
        <v>1.65</v>
      </c>
      <c r="T1352" s="36">
        <f>STOCK[[#This Row],[Costo Unitario (USD)]]+STOCK[[#This Row],[Costo Envío (USD)]]+STOCK[[#This Row],[Comisión 10%]]</f>
        <v>13.9</v>
      </c>
      <c r="U1352" s="36">
        <f t="shared" si="1"/>
        <v>14</v>
      </c>
      <c r="V1352" s="36">
        <v>35</v>
      </c>
      <c r="W1352" s="36">
        <f>STOCK[[#This Row],[Precio Final]]-STOCK[[#This Row],[Costo total]]</f>
        <v>21.1</v>
      </c>
      <c r="X1352" s="36">
        <f>STOCK[[#This Row],[Ganancia Unitaria]]*STOCK[[#This Row],[Salidas]]</f>
        <v>0</v>
      </c>
      <c r="Y1352" s="36"/>
      <c r="Z1352" s="36"/>
      <c r="AA1352" s="36">
        <f>STOCK[[#This Row],[Costo total]]*STOCK[[#This Row],[Entradas]]</f>
        <v>27.8</v>
      </c>
      <c r="AB1352" s="36">
        <f>STOCK[[#This Row],[Stock Actual]]*STOCK[[#This Row],[Costo total]]</f>
        <v>27.8</v>
      </c>
      <c r="AC1352" s="36"/>
    </row>
    <row r="1353" spans="1:29" s="6" customFormat="1" ht="50" customHeight="1">
      <c r="A1353" s="6" t="s">
        <v>3169</v>
      </c>
      <c r="B1353" s="39"/>
      <c r="C1353" s="36" t="s">
        <v>4</v>
      </c>
      <c r="D1353" s="36" t="s">
        <v>2491</v>
      </c>
      <c r="E1353" s="36" t="s">
        <v>3184</v>
      </c>
      <c r="F1353" s="36" t="s">
        <v>549</v>
      </c>
      <c r="G1353" s="36" t="s">
        <v>2599</v>
      </c>
      <c r="H1353" s="36">
        <f>STOCK[[#This Row],[Precio Final]]</f>
        <v>35</v>
      </c>
      <c r="I1353" s="101">
        <f>STOCK[[#This Row],[Precio Venta Ideal (x1.5)]]</f>
        <v>14</v>
      </c>
      <c r="J1353" s="37">
        <v>2</v>
      </c>
      <c r="K1353" s="37">
        <f>SUMIFS(VENTAS[Cantidad],VENTAS[Código del producto Vendido],STOCK[[#This Row],[Code]])</f>
        <v>0</v>
      </c>
      <c r="L1353" s="37">
        <f>STOCK[[#This Row],[Entradas]]-STOCK[[#This Row],[Salidas]]</f>
        <v>2</v>
      </c>
      <c r="M1353" s="36">
        <f>STOCK[[#This Row],[Precio Final]]*10%</f>
        <v>3.5</v>
      </c>
      <c r="N1353" s="36">
        <v>0</v>
      </c>
      <c r="O1353" s="36">
        <v>0</v>
      </c>
      <c r="P1353" s="36">
        <v>8.75</v>
      </c>
      <c r="Q1353" s="37">
        <v>0</v>
      </c>
      <c r="R1353" s="36">
        <v>0</v>
      </c>
      <c r="S1353" s="36">
        <v>1.65</v>
      </c>
      <c r="T1353" s="36">
        <f>STOCK[[#This Row],[Costo Unitario (USD)]]+STOCK[[#This Row],[Costo Envío (USD)]]+STOCK[[#This Row],[Comisión 10%]]</f>
        <v>13.9</v>
      </c>
      <c r="U1353" s="36">
        <f t="shared" si="1"/>
        <v>14</v>
      </c>
      <c r="V1353" s="36">
        <v>35</v>
      </c>
      <c r="W1353" s="36">
        <f>STOCK[[#This Row],[Precio Final]]-STOCK[[#This Row],[Costo total]]</f>
        <v>21.1</v>
      </c>
      <c r="X1353" s="36">
        <f>STOCK[[#This Row],[Ganancia Unitaria]]*STOCK[[#This Row],[Salidas]]</f>
        <v>0</v>
      </c>
      <c r="Y1353" s="36"/>
      <c r="Z1353" s="36"/>
      <c r="AA1353" s="36">
        <f>STOCK[[#This Row],[Costo total]]*STOCK[[#This Row],[Entradas]]</f>
        <v>27.8</v>
      </c>
      <c r="AB1353" s="36">
        <f>STOCK[[#This Row],[Stock Actual]]*STOCK[[#This Row],[Costo total]]</f>
        <v>27.8</v>
      </c>
      <c r="AC1353" s="36"/>
    </row>
    <row r="1354" spans="1:29" s="6" customFormat="1" ht="50" customHeight="1">
      <c r="A1354" s="6" t="s">
        <v>3170</v>
      </c>
      <c r="B1354" s="39"/>
      <c r="C1354" s="36" t="s">
        <v>4</v>
      </c>
      <c r="D1354" s="36" t="s">
        <v>2491</v>
      </c>
      <c r="E1354" s="36" t="s">
        <v>3184</v>
      </c>
      <c r="F1354" s="36" t="s">
        <v>252</v>
      </c>
      <c r="G1354" s="36" t="s">
        <v>2599</v>
      </c>
      <c r="H1354" s="36">
        <f>STOCK[[#This Row],[Precio Final]]</f>
        <v>35</v>
      </c>
      <c r="I1354" s="101">
        <f>STOCK[[#This Row],[Precio Venta Ideal (x1.5)]]</f>
        <v>14</v>
      </c>
      <c r="J1354" s="37">
        <v>2</v>
      </c>
      <c r="K1354" s="37">
        <f>SUMIFS(VENTAS[Cantidad],VENTAS[Código del producto Vendido],STOCK[[#This Row],[Code]])</f>
        <v>1</v>
      </c>
      <c r="L1354" s="37">
        <f>STOCK[[#This Row],[Entradas]]-STOCK[[#This Row],[Salidas]]</f>
        <v>1</v>
      </c>
      <c r="M1354" s="36">
        <f>STOCK[[#This Row],[Precio Final]]*10%</f>
        <v>3.5</v>
      </c>
      <c r="N1354" s="36">
        <v>0</v>
      </c>
      <c r="O1354" s="36">
        <v>0</v>
      </c>
      <c r="P1354" s="36">
        <v>8.75</v>
      </c>
      <c r="Q1354" s="37">
        <v>0</v>
      </c>
      <c r="R1354" s="36">
        <v>0</v>
      </c>
      <c r="S1354" s="36">
        <v>1.65</v>
      </c>
      <c r="T1354" s="36">
        <f>STOCK[[#This Row],[Costo Unitario (USD)]]+STOCK[[#This Row],[Costo Envío (USD)]]+STOCK[[#This Row],[Comisión 10%]]</f>
        <v>13.9</v>
      </c>
      <c r="U1354" s="36">
        <f t="shared" si="1"/>
        <v>14</v>
      </c>
      <c r="V1354" s="36">
        <v>35</v>
      </c>
      <c r="W1354" s="36">
        <f>STOCK[[#This Row],[Precio Final]]-STOCK[[#This Row],[Costo total]]</f>
        <v>21.1</v>
      </c>
      <c r="X1354" s="36">
        <f>STOCK[[#This Row],[Ganancia Unitaria]]*STOCK[[#This Row],[Salidas]]</f>
        <v>21.1</v>
      </c>
      <c r="Y1354" s="36"/>
      <c r="Z1354" s="36"/>
      <c r="AA1354" s="36">
        <f>STOCK[[#This Row],[Costo total]]*STOCK[[#This Row],[Entradas]]</f>
        <v>27.8</v>
      </c>
      <c r="AB1354" s="36">
        <f>STOCK[[#This Row],[Stock Actual]]*STOCK[[#This Row],[Costo total]]</f>
        <v>13.9</v>
      </c>
      <c r="AC1354" s="36"/>
    </row>
    <row r="1355" spans="1:29" s="6" customFormat="1" ht="50" customHeight="1">
      <c r="A1355" s="6" t="s">
        <v>3171</v>
      </c>
      <c r="B1355" s="39"/>
      <c r="C1355" s="36" t="s">
        <v>4</v>
      </c>
      <c r="D1355" s="36" t="s">
        <v>2491</v>
      </c>
      <c r="E1355" s="36" t="s">
        <v>3159</v>
      </c>
      <c r="F1355" s="36" t="s">
        <v>250</v>
      </c>
      <c r="G1355" s="36" t="s">
        <v>2599</v>
      </c>
      <c r="H1355" s="36">
        <f>STOCK[[#This Row],[Precio Final]]</f>
        <v>20</v>
      </c>
      <c r="I1355" s="101">
        <f>STOCK[[#This Row],[Precio Venta Ideal (x1.5)]]</f>
        <v>9</v>
      </c>
      <c r="J1355" s="37">
        <v>2</v>
      </c>
      <c r="K1355" s="37">
        <f>SUMIFS(VENTAS[Cantidad],VENTAS[Código del producto Vendido],STOCK[[#This Row],[Code]])</f>
        <v>0</v>
      </c>
      <c r="L1355" s="37">
        <f>STOCK[[#This Row],[Entradas]]-STOCK[[#This Row],[Salidas]]</f>
        <v>2</v>
      </c>
      <c r="M1355" s="36">
        <f>STOCK[[#This Row],[Precio Final]]*10%</f>
        <v>2</v>
      </c>
      <c r="N1355" s="36">
        <v>0</v>
      </c>
      <c r="O1355" s="36">
        <v>0</v>
      </c>
      <c r="P1355" s="36">
        <v>5</v>
      </c>
      <c r="Q1355" s="37">
        <v>0</v>
      </c>
      <c r="R1355" s="36">
        <v>0</v>
      </c>
      <c r="S1355" s="36">
        <v>1.65</v>
      </c>
      <c r="T1355" s="36">
        <f>STOCK[[#This Row],[Costo Unitario (USD)]]+STOCK[[#This Row],[Costo Envío (USD)]]+STOCK[[#This Row],[Comisión 10%]]</f>
        <v>8.65</v>
      </c>
      <c r="U1355" s="36">
        <f t="shared" si="1"/>
        <v>9</v>
      </c>
      <c r="V1355" s="36">
        <v>20</v>
      </c>
      <c r="W1355" s="36">
        <f>STOCK[[#This Row],[Precio Final]]-STOCK[[#This Row],[Costo total]]</f>
        <v>11.35</v>
      </c>
      <c r="X1355" s="36">
        <f>STOCK[[#This Row],[Ganancia Unitaria]]*STOCK[[#This Row],[Salidas]]</f>
        <v>0</v>
      </c>
      <c r="Y1355" s="36"/>
      <c r="Z1355" s="36"/>
      <c r="AA1355" s="36">
        <f>STOCK[[#This Row],[Costo total]]*STOCK[[#This Row],[Entradas]]</f>
        <v>17.3</v>
      </c>
      <c r="AB1355" s="36">
        <f>STOCK[[#This Row],[Stock Actual]]*STOCK[[#This Row],[Costo total]]</f>
        <v>17.3</v>
      </c>
      <c r="AC1355" s="36"/>
    </row>
    <row r="1356" spans="1:29" s="6" customFormat="1" ht="50" customHeight="1">
      <c r="A1356" s="6" t="s">
        <v>3172</v>
      </c>
      <c r="B1356" s="39"/>
      <c r="C1356" s="36" t="s">
        <v>4</v>
      </c>
      <c r="D1356" s="36" t="s">
        <v>2491</v>
      </c>
      <c r="E1356" s="36" t="s">
        <v>3159</v>
      </c>
      <c r="F1356" s="36" t="s">
        <v>549</v>
      </c>
      <c r="G1356" s="36" t="s">
        <v>2599</v>
      </c>
      <c r="H1356" s="36">
        <f>STOCK[[#This Row],[Precio Final]]</f>
        <v>20</v>
      </c>
      <c r="I1356" s="101">
        <f>STOCK[[#This Row],[Precio Venta Ideal (x1.5)]]</f>
        <v>9</v>
      </c>
      <c r="J1356" s="37">
        <v>2</v>
      </c>
      <c r="K1356" s="37">
        <f>SUMIFS(VENTAS[Cantidad],VENTAS[Código del producto Vendido],STOCK[[#This Row],[Code]])</f>
        <v>1</v>
      </c>
      <c r="L1356" s="37">
        <f>STOCK[[#This Row],[Entradas]]-STOCK[[#This Row],[Salidas]]</f>
        <v>1</v>
      </c>
      <c r="M1356" s="36">
        <f>STOCK[[#This Row],[Precio Final]]*10%</f>
        <v>2</v>
      </c>
      <c r="N1356" s="36">
        <v>0</v>
      </c>
      <c r="O1356" s="36">
        <v>0</v>
      </c>
      <c r="P1356" s="36">
        <v>5</v>
      </c>
      <c r="Q1356" s="37">
        <v>0</v>
      </c>
      <c r="R1356" s="36">
        <v>0</v>
      </c>
      <c r="S1356" s="36">
        <v>1.65</v>
      </c>
      <c r="T1356" s="36">
        <f>STOCK[[#This Row],[Costo Unitario (USD)]]+STOCK[[#This Row],[Costo Envío (USD)]]+STOCK[[#This Row],[Comisión 10%]]</f>
        <v>8.65</v>
      </c>
      <c r="U1356" s="36">
        <f t="shared" si="1"/>
        <v>9</v>
      </c>
      <c r="V1356" s="36">
        <v>20</v>
      </c>
      <c r="W1356" s="36">
        <f>STOCK[[#This Row],[Precio Final]]-STOCK[[#This Row],[Costo total]]</f>
        <v>11.35</v>
      </c>
      <c r="X1356" s="36">
        <f>STOCK[[#This Row],[Ganancia Unitaria]]*STOCK[[#This Row],[Salidas]]</f>
        <v>11.35</v>
      </c>
      <c r="Y1356" s="36"/>
      <c r="Z1356" s="36"/>
      <c r="AA1356" s="36">
        <f>STOCK[[#This Row],[Costo total]]*STOCK[[#This Row],[Entradas]]</f>
        <v>17.3</v>
      </c>
      <c r="AB1356" s="36">
        <f>STOCK[[#This Row],[Stock Actual]]*STOCK[[#This Row],[Costo total]]</f>
        <v>8.65</v>
      </c>
      <c r="AC1356" s="36"/>
    </row>
    <row r="1357" spans="1:29" s="6" customFormat="1" ht="50" customHeight="1">
      <c r="A1357" s="6" t="s">
        <v>3173</v>
      </c>
      <c r="B1357" s="39"/>
      <c r="C1357" s="36" t="s">
        <v>4</v>
      </c>
      <c r="D1357" s="36" t="s">
        <v>2491</v>
      </c>
      <c r="E1357" s="36" t="s">
        <v>3159</v>
      </c>
      <c r="F1357" s="36" t="s">
        <v>3185</v>
      </c>
      <c r="G1357" s="36" t="s">
        <v>2599</v>
      </c>
      <c r="H1357" s="36">
        <f>STOCK[[#This Row],[Precio Final]]</f>
        <v>20</v>
      </c>
      <c r="I1357" s="101">
        <f>STOCK[[#This Row],[Precio Venta Ideal (x1.5)]]</f>
        <v>9</v>
      </c>
      <c r="J1357" s="37">
        <v>2</v>
      </c>
      <c r="K1357" s="37">
        <f>SUMIFS(VENTAS[Cantidad],VENTAS[Código del producto Vendido],STOCK[[#This Row],[Code]])</f>
        <v>0</v>
      </c>
      <c r="L1357" s="37">
        <f>STOCK[[#This Row],[Entradas]]-STOCK[[#This Row],[Salidas]]</f>
        <v>2</v>
      </c>
      <c r="M1357" s="36">
        <f>STOCK[[#This Row],[Precio Final]]*10%</f>
        <v>2</v>
      </c>
      <c r="N1357" s="36">
        <v>0</v>
      </c>
      <c r="O1357" s="36">
        <v>0</v>
      </c>
      <c r="P1357" s="36">
        <v>5</v>
      </c>
      <c r="Q1357" s="37">
        <v>0</v>
      </c>
      <c r="R1357" s="36">
        <v>0</v>
      </c>
      <c r="S1357" s="36">
        <v>1.65</v>
      </c>
      <c r="T1357" s="36">
        <f>STOCK[[#This Row],[Costo Unitario (USD)]]+STOCK[[#This Row],[Costo Envío (USD)]]+STOCK[[#This Row],[Comisión 10%]]</f>
        <v>8.65</v>
      </c>
      <c r="U1357" s="36">
        <f t="shared" si="1"/>
        <v>9</v>
      </c>
      <c r="V1357" s="36">
        <v>20</v>
      </c>
      <c r="W1357" s="36">
        <f>STOCK[[#This Row],[Precio Final]]-STOCK[[#This Row],[Costo total]]</f>
        <v>11.35</v>
      </c>
      <c r="X1357" s="36">
        <f>STOCK[[#This Row],[Ganancia Unitaria]]*STOCK[[#This Row],[Salidas]]</f>
        <v>0</v>
      </c>
      <c r="Y1357" s="36"/>
      <c r="Z1357" s="36"/>
      <c r="AA1357" s="36">
        <f>STOCK[[#This Row],[Costo total]]*STOCK[[#This Row],[Entradas]]</f>
        <v>17.3</v>
      </c>
      <c r="AB1357" s="36">
        <f>STOCK[[#This Row],[Stock Actual]]*STOCK[[#This Row],[Costo total]]</f>
        <v>17.3</v>
      </c>
      <c r="AC1357" s="36"/>
    </row>
    <row r="1358" spans="1:29" s="6" customFormat="1" ht="50" customHeight="1">
      <c r="A1358" s="6" t="s">
        <v>3174</v>
      </c>
      <c r="B1358" s="39"/>
      <c r="C1358" s="36" t="s">
        <v>4</v>
      </c>
      <c r="D1358" s="36" t="s">
        <v>2491</v>
      </c>
      <c r="E1358" s="36" t="s">
        <v>3159</v>
      </c>
      <c r="F1358" s="36" t="s">
        <v>2998</v>
      </c>
      <c r="G1358" s="36" t="s">
        <v>2599</v>
      </c>
      <c r="H1358" s="36">
        <f>STOCK[[#This Row],[Precio Final]]</f>
        <v>20</v>
      </c>
      <c r="I1358" s="101">
        <f>STOCK[[#This Row],[Precio Venta Ideal (x1.5)]]</f>
        <v>9</v>
      </c>
      <c r="J1358" s="37">
        <v>2</v>
      </c>
      <c r="K1358" s="37">
        <f>SUMIFS(VENTAS[Cantidad],VENTAS[Código del producto Vendido],STOCK[[#This Row],[Code]])</f>
        <v>0</v>
      </c>
      <c r="L1358" s="37">
        <f>STOCK[[#This Row],[Entradas]]-STOCK[[#This Row],[Salidas]]</f>
        <v>2</v>
      </c>
      <c r="M1358" s="36">
        <f>STOCK[[#This Row],[Precio Final]]*10%</f>
        <v>2</v>
      </c>
      <c r="N1358" s="36">
        <v>0</v>
      </c>
      <c r="O1358" s="36">
        <v>0</v>
      </c>
      <c r="P1358" s="36">
        <v>5</v>
      </c>
      <c r="Q1358" s="37">
        <v>0</v>
      </c>
      <c r="R1358" s="36">
        <v>0</v>
      </c>
      <c r="S1358" s="36">
        <v>1.65</v>
      </c>
      <c r="T1358" s="36">
        <f>STOCK[[#This Row],[Costo Unitario (USD)]]+STOCK[[#This Row],[Costo Envío (USD)]]+STOCK[[#This Row],[Comisión 10%]]</f>
        <v>8.65</v>
      </c>
      <c r="U1358" s="36">
        <f t="shared" si="1"/>
        <v>9</v>
      </c>
      <c r="V1358" s="36">
        <v>20</v>
      </c>
      <c r="W1358" s="36">
        <f>STOCK[[#This Row],[Precio Final]]-STOCK[[#This Row],[Costo total]]</f>
        <v>11.35</v>
      </c>
      <c r="X1358" s="36">
        <f>STOCK[[#This Row],[Ganancia Unitaria]]*STOCK[[#This Row],[Salidas]]</f>
        <v>0</v>
      </c>
      <c r="Y1358" s="36"/>
      <c r="Z1358" s="36"/>
      <c r="AA1358" s="36">
        <f>STOCK[[#This Row],[Costo total]]*STOCK[[#This Row],[Entradas]]</f>
        <v>17.3</v>
      </c>
      <c r="AB1358" s="36">
        <f>STOCK[[#This Row],[Stock Actual]]*STOCK[[#This Row],[Costo total]]</f>
        <v>17.3</v>
      </c>
      <c r="AC1358" s="36"/>
    </row>
    <row r="1359" spans="1:29" s="6" customFormat="1" ht="50" customHeight="1">
      <c r="A1359" s="6" t="s">
        <v>3175</v>
      </c>
      <c r="B1359" s="39"/>
      <c r="C1359" s="36" t="s">
        <v>4</v>
      </c>
      <c r="D1359" s="36" t="s">
        <v>2491</v>
      </c>
      <c r="E1359" s="36" t="s">
        <v>3186</v>
      </c>
      <c r="F1359" s="36" t="s">
        <v>250</v>
      </c>
      <c r="G1359" s="36" t="s">
        <v>2599</v>
      </c>
      <c r="H1359" s="36">
        <f>STOCK[[#This Row],[Precio Final]]</f>
        <v>30</v>
      </c>
      <c r="I1359" s="101">
        <f>STOCK[[#This Row],[Precio Venta Ideal (x1.5)]]</f>
        <v>14</v>
      </c>
      <c r="J1359" s="37">
        <v>1</v>
      </c>
      <c r="K1359" s="37">
        <f>SUMIFS(VENTAS[Cantidad],VENTAS[Código del producto Vendido],STOCK[[#This Row],[Code]])</f>
        <v>0</v>
      </c>
      <c r="L1359" s="37">
        <f>STOCK[[#This Row],[Entradas]]-STOCK[[#This Row],[Salidas]]</f>
        <v>1</v>
      </c>
      <c r="M1359" s="36">
        <f>STOCK[[#This Row],[Precio Final]]*10%</f>
        <v>3</v>
      </c>
      <c r="N1359" s="36">
        <v>0</v>
      </c>
      <c r="O1359" s="36">
        <v>0</v>
      </c>
      <c r="P1359" s="36">
        <v>8.75</v>
      </c>
      <c r="Q1359" s="37">
        <v>0</v>
      </c>
      <c r="R1359" s="36">
        <v>0</v>
      </c>
      <c r="S1359" s="36">
        <v>1.65</v>
      </c>
      <c r="T1359" s="36">
        <f>STOCK[[#This Row],[Costo Unitario (USD)]]+STOCK[[#This Row],[Costo Envío (USD)]]+STOCK[[#This Row],[Comisión 10%]]</f>
        <v>13.4</v>
      </c>
      <c r="U1359" s="36">
        <f t="shared" si="1"/>
        <v>14</v>
      </c>
      <c r="V1359" s="36">
        <v>30</v>
      </c>
      <c r="W1359" s="36">
        <f>STOCK[[#This Row],[Precio Final]]-STOCK[[#This Row],[Costo total]]</f>
        <v>16.600000000000001</v>
      </c>
      <c r="X1359" s="36">
        <f>STOCK[[#This Row],[Ganancia Unitaria]]*STOCK[[#This Row],[Salidas]]</f>
        <v>0</v>
      </c>
      <c r="Y1359" s="36"/>
      <c r="Z1359" s="36"/>
      <c r="AA1359" s="36">
        <f>STOCK[[#This Row],[Costo total]]*STOCK[[#This Row],[Entradas]]</f>
        <v>13.4</v>
      </c>
      <c r="AB1359" s="36">
        <f>STOCK[[#This Row],[Stock Actual]]*STOCK[[#This Row],[Costo total]]</f>
        <v>13.4</v>
      </c>
      <c r="AC1359" s="36"/>
    </row>
    <row r="1360" spans="1:29" s="6" customFormat="1" ht="50" customHeight="1">
      <c r="A1360" s="6" t="s">
        <v>3176</v>
      </c>
      <c r="B1360" s="39"/>
      <c r="C1360" s="36" t="s">
        <v>4</v>
      </c>
      <c r="D1360" s="36" t="s">
        <v>2491</v>
      </c>
      <c r="E1360" s="36" t="s">
        <v>3186</v>
      </c>
      <c r="F1360" s="36" t="s">
        <v>549</v>
      </c>
      <c r="G1360" s="36" t="s">
        <v>2599</v>
      </c>
      <c r="H1360" s="36">
        <f>STOCK[[#This Row],[Precio Final]]</f>
        <v>30</v>
      </c>
      <c r="I1360" s="101">
        <f>STOCK[[#This Row],[Precio Venta Ideal (x1.5)]]</f>
        <v>14</v>
      </c>
      <c r="J1360" s="37">
        <v>1</v>
      </c>
      <c r="K1360" s="37">
        <f>SUMIFS(VENTAS[Cantidad],VENTAS[Código del producto Vendido],STOCK[[#This Row],[Code]])</f>
        <v>0</v>
      </c>
      <c r="L1360" s="37">
        <f>STOCK[[#This Row],[Entradas]]-STOCK[[#This Row],[Salidas]]</f>
        <v>1</v>
      </c>
      <c r="M1360" s="36">
        <f>STOCK[[#This Row],[Precio Final]]*10%</f>
        <v>3</v>
      </c>
      <c r="N1360" s="36">
        <v>0</v>
      </c>
      <c r="O1360" s="36">
        <v>0</v>
      </c>
      <c r="P1360" s="36">
        <v>8.75</v>
      </c>
      <c r="Q1360" s="37">
        <v>0</v>
      </c>
      <c r="R1360" s="36">
        <v>0</v>
      </c>
      <c r="S1360" s="36">
        <v>1.65</v>
      </c>
      <c r="T1360" s="36">
        <f>STOCK[[#This Row],[Costo Unitario (USD)]]+STOCK[[#This Row],[Costo Envío (USD)]]+STOCK[[#This Row],[Comisión 10%]]</f>
        <v>13.4</v>
      </c>
      <c r="U1360" s="36">
        <f t="shared" si="1"/>
        <v>14</v>
      </c>
      <c r="V1360" s="36">
        <v>30</v>
      </c>
      <c r="W1360" s="36">
        <f>STOCK[[#This Row],[Precio Final]]-STOCK[[#This Row],[Costo total]]</f>
        <v>16.600000000000001</v>
      </c>
      <c r="X1360" s="36">
        <f>STOCK[[#This Row],[Ganancia Unitaria]]*STOCK[[#This Row],[Salidas]]</f>
        <v>0</v>
      </c>
      <c r="Y1360" s="36"/>
      <c r="Z1360" s="36"/>
      <c r="AA1360" s="36">
        <f>STOCK[[#This Row],[Costo total]]*STOCK[[#This Row],[Entradas]]</f>
        <v>13.4</v>
      </c>
      <c r="AB1360" s="36">
        <f>STOCK[[#This Row],[Stock Actual]]*STOCK[[#This Row],[Costo total]]</f>
        <v>13.4</v>
      </c>
      <c r="AC1360" s="36"/>
    </row>
    <row r="1361" spans="1:29" s="6" customFormat="1" ht="50" customHeight="1">
      <c r="A1361" s="6" t="s">
        <v>3177</v>
      </c>
      <c r="B1361" s="39"/>
      <c r="C1361" s="36" t="s">
        <v>4</v>
      </c>
      <c r="D1361" s="36" t="s">
        <v>2491</v>
      </c>
      <c r="E1361" s="36" t="s">
        <v>3160</v>
      </c>
      <c r="F1361" s="36" t="s">
        <v>250</v>
      </c>
      <c r="G1361" s="36" t="s">
        <v>2599</v>
      </c>
      <c r="H1361" s="36">
        <f>STOCK[[#This Row],[Precio Final]]</f>
        <v>35</v>
      </c>
      <c r="I1361" s="101">
        <f>STOCK[[#This Row],[Precio Venta Ideal (x1.5)]]</f>
        <v>17</v>
      </c>
      <c r="J1361" s="37">
        <v>1</v>
      </c>
      <c r="K1361" s="37">
        <f>SUMIFS(VENTAS[Cantidad],VENTAS[Código del producto Vendido],STOCK[[#This Row],[Code]])</f>
        <v>1</v>
      </c>
      <c r="L1361" s="37">
        <f>STOCK[[#This Row],[Entradas]]-STOCK[[#This Row],[Salidas]]</f>
        <v>0</v>
      </c>
      <c r="M1361" s="36">
        <f>STOCK[[#This Row],[Precio Final]]*10%</f>
        <v>3.5</v>
      </c>
      <c r="N1361" s="36">
        <v>0</v>
      </c>
      <c r="O1361" s="36">
        <v>0</v>
      </c>
      <c r="P1361" s="36">
        <v>11.75</v>
      </c>
      <c r="Q1361" s="37">
        <v>0</v>
      </c>
      <c r="R1361" s="36">
        <v>0</v>
      </c>
      <c r="S1361" s="36">
        <v>1.65</v>
      </c>
      <c r="T1361" s="36">
        <f>STOCK[[#This Row],[Costo Unitario (USD)]]+STOCK[[#This Row],[Costo Envío (USD)]]+STOCK[[#This Row],[Comisión 10%]]</f>
        <v>16.899999999999999</v>
      </c>
      <c r="U1361" s="36">
        <f t="shared" si="1"/>
        <v>17</v>
      </c>
      <c r="V1361" s="36">
        <v>35</v>
      </c>
      <c r="W1361" s="36">
        <f>STOCK[[#This Row],[Precio Final]]-STOCK[[#This Row],[Costo total]]</f>
        <v>18.100000000000001</v>
      </c>
      <c r="X1361" s="36">
        <f>STOCK[[#This Row],[Ganancia Unitaria]]*STOCK[[#This Row],[Salidas]]</f>
        <v>18.100000000000001</v>
      </c>
      <c r="Y1361" s="36"/>
      <c r="Z1361" s="36"/>
      <c r="AA1361" s="36">
        <f>STOCK[[#This Row],[Costo total]]*STOCK[[#This Row],[Entradas]]</f>
        <v>16.899999999999999</v>
      </c>
      <c r="AB1361" s="36">
        <f>STOCK[[#This Row],[Stock Actual]]*STOCK[[#This Row],[Costo total]]</f>
        <v>0</v>
      </c>
      <c r="AC1361" s="36"/>
    </row>
    <row r="1362" spans="1:29" s="6" customFormat="1" ht="50" customHeight="1">
      <c r="A1362" s="6" t="s">
        <v>3178</v>
      </c>
      <c r="B1362" s="39"/>
      <c r="C1362" s="36" t="s">
        <v>4</v>
      </c>
      <c r="D1362" s="36" t="s">
        <v>2491</v>
      </c>
      <c r="E1362" s="36" t="s">
        <v>3160</v>
      </c>
      <c r="F1362" s="36" t="s">
        <v>549</v>
      </c>
      <c r="G1362" s="36" t="s">
        <v>2599</v>
      </c>
      <c r="H1362" s="36">
        <f>STOCK[[#This Row],[Precio Final]]</f>
        <v>35</v>
      </c>
      <c r="I1362" s="101">
        <f>STOCK[[#This Row],[Precio Venta Ideal (x1.5)]]</f>
        <v>15</v>
      </c>
      <c r="J1362" s="37">
        <v>2</v>
      </c>
      <c r="K1362" s="37">
        <f>SUMIFS(VENTAS[Cantidad],VENTAS[Código del producto Vendido],STOCK[[#This Row],[Code]])</f>
        <v>2</v>
      </c>
      <c r="L1362" s="37">
        <f>STOCK[[#This Row],[Entradas]]-STOCK[[#This Row],[Salidas]]</f>
        <v>0</v>
      </c>
      <c r="M1362" s="36">
        <f>STOCK[[#This Row],[Precio Final]]*10%</f>
        <v>3.5</v>
      </c>
      <c r="N1362" s="36">
        <v>0</v>
      </c>
      <c r="O1362" s="36">
        <v>0</v>
      </c>
      <c r="P1362" s="36">
        <v>9.75</v>
      </c>
      <c r="Q1362" s="37">
        <v>0</v>
      </c>
      <c r="R1362" s="36">
        <v>0</v>
      </c>
      <c r="S1362" s="36">
        <v>1.65</v>
      </c>
      <c r="T1362" s="36">
        <f>STOCK[[#This Row],[Costo Unitario (USD)]]+STOCK[[#This Row],[Costo Envío (USD)]]+STOCK[[#This Row],[Comisión 10%]]</f>
        <v>14.9</v>
      </c>
      <c r="U1362" s="36">
        <f t="shared" si="1"/>
        <v>15</v>
      </c>
      <c r="V1362" s="36">
        <v>35</v>
      </c>
      <c r="W1362" s="36">
        <f>STOCK[[#This Row],[Precio Final]]-STOCK[[#This Row],[Costo total]]</f>
        <v>20.100000000000001</v>
      </c>
      <c r="X1362" s="36">
        <f>STOCK[[#This Row],[Ganancia Unitaria]]*STOCK[[#This Row],[Salidas]]</f>
        <v>40.200000000000003</v>
      </c>
      <c r="Y1362" s="36"/>
      <c r="Z1362" s="36"/>
      <c r="AA1362" s="36">
        <f>STOCK[[#This Row],[Costo total]]*STOCK[[#This Row],[Entradas]]</f>
        <v>29.8</v>
      </c>
      <c r="AB1362" s="36">
        <f>STOCK[[#This Row],[Stock Actual]]*STOCK[[#This Row],[Costo total]]</f>
        <v>0</v>
      </c>
      <c r="AC1362" s="36"/>
    </row>
    <row r="1363" spans="1:29" s="6" customFormat="1" ht="50" customHeight="1">
      <c r="A1363" s="6" t="s">
        <v>3179</v>
      </c>
      <c r="B1363" s="39"/>
      <c r="C1363" s="36" t="s">
        <v>4</v>
      </c>
      <c r="D1363" s="36" t="s">
        <v>2491</v>
      </c>
      <c r="E1363" s="36" t="s">
        <v>3160</v>
      </c>
      <c r="F1363" s="36" t="s">
        <v>252</v>
      </c>
      <c r="G1363" s="36" t="s">
        <v>2599</v>
      </c>
      <c r="H1363" s="36">
        <f>STOCK[[#This Row],[Precio Final]]</f>
        <v>35</v>
      </c>
      <c r="I1363" s="101">
        <f>STOCK[[#This Row],[Precio Venta Ideal (x1.5)]]</f>
        <v>17</v>
      </c>
      <c r="J1363" s="37">
        <v>2</v>
      </c>
      <c r="K1363" s="37">
        <f>SUMIFS(VENTAS[Cantidad],VENTAS[Código del producto Vendido],STOCK[[#This Row],[Code]])</f>
        <v>2</v>
      </c>
      <c r="L1363" s="37">
        <f>STOCK[[#This Row],[Entradas]]-STOCK[[#This Row],[Salidas]]</f>
        <v>0</v>
      </c>
      <c r="M1363" s="36">
        <f>STOCK[[#This Row],[Precio Final]]*10%</f>
        <v>3.5</v>
      </c>
      <c r="N1363" s="36">
        <v>0</v>
      </c>
      <c r="O1363" s="36">
        <v>0</v>
      </c>
      <c r="P1363" s="36">
        <v>11.75</v>
      </c>
      <c r="Q1363" s="37">
        <v>0</v>
      </c>
      <c r="R1363" s="36">
        <v>0</v>
      </c>
      <c r="S1363" s="36">
        <v>1.65</v>
      </c>
      <c r="T1363" s="36">
        <f>STOCK[[#This Row],[Costo Unitario (USD)]]+STOCK[[#This Row],[Costo Envío (USD)]]+STOCK[[#This Row],[Comisión 10%]]</f>
        <v>16.899999999999999</v>
      </c>
      <c r="U1363" s="36">
        <f t="shared" si="1"/>
        <v>17</v>
      </c>
      <c r="V1363" s="36">
        <v>35</v>
      </c>
      <c r="W1363" s="36">
        <f>STOCK[[#This Row],[Precio Final]]-STOCK[[#This Row],[Costo total]]</f>
        <v>18.100000000000001</v>
      </c>
      <c r="X1363" s="36">
        <f>STOCK[[#This Row],[Ganancia Unitaria]]*STOCK[[#This Row],[Salidas]]</f>
        <v>36.200000000000003</v>
      </c>
      <c r="Y1363" s="36"/>
      <c r="Z1363" s="36"/>
      <c r="AA1363" s="36">
        <f>STOCK[[#This Row],[Costo total]]*STOCK[[#This Row],[Entradas]]</f>
        <v>33.799999999999997</v>
      </c>
      <c r="AB1363" s="36">
        <f>STOCK[[#This Row],[Stock Actual]]*STOCK[[#This Row],[Costo total]]</f>
        <v>0</v>
      </c>
      <c r="AC1363" s="36"/>
    </row>
    <row r="1364" spans="1:29" s="6" customFormat="1" ht="50" customHeight="1">
      <c r="A1364" s="6" t="s">
        <v>3180</v>
      </c>
      <c r="B1364" s="39"/>
      <c r="C1364" s="36" t="s">
        <v>4</v>
      </c>
      <c r="D1364" s="36" t="s">
        <v>2491</v>
      </c>
      <c r="E1364" s="36" t="s">
        <v>3160</v>
      </c>
      <c r="F1364" s="36" t="s">
        <v>1511</v>
      </c>
      <c r="G1364" s="36" t="s">
        <v>2599</v>
      </c>
      <c r="H1364" s="36">
        <f>STOCK[[#This Row],[Precio Final]]</f>
        <v>35</v>
      </c>
      <c r="I1364" s="101">
        <f>STOCK[[#This Row],[Precio Venta Ideal (x1.5)]]</f>
        <v>24</v>
      </c>
      <c r="J1364" s="37">
        <v>1</v>
      </c>
      <c r="K1364" s="37">
        <f>SUMIFS(VENTAS[Cantidad],VENTAS[Código del producto Vendido],STOCK[[#This Row],[Code]])</f>
        <v>1</v>
      </c>
      <c r="L1364" s="37">
        <f>STOCK[[#This Row],[Entradas]]-STOCK[[#This Row],[Salidas]]</f>
        <v>0</v>
      </c>
      <c r="M1364" s="36">
        <f>STOCK[[#This Row],[Precio Final]]*10%</f>
        <v>3.5</v>
      </c>
      <c r="N1364" s="36">
        <v>0</v>
      </c>
      <c r="O1364" s="36">
        <v>0</v>
      </c>
      <c r="P1364" s="36">
        <v>18</v>
      </c>
      <c r="Q1364" s="37">
        <v>0</v>
      </c>
      <c r="R1364" s="36">
        <v>0</v>
      </c>
      <c r="S1364" s="36">
        <v>1.65</v>
      </c>
      <c r="T1364" s="36">
        <f>STOCK[[#This Row],[Costo Unitario (USD)]]+STOCK[[#This Row],[Costo Envío (USD)]]+STOCK[[#This Row],[Comisión 10%]]</f>
        <v>23.15</v>
      </c>
      <c r="U1364" s="36">
        <f t="shared" si="1"/>
        <v>24</v>
      </c>
      <c r="V1364" s="36">
        <v>35</v>
      </c>
      <c r="W1364" s="36">
        <f>STOCK[[#This Row],[Precio Final]]-STOCK[[#This Row],[Costo total]]</f>
        <v>11.850000000000001</v>
      </c>
      <c r="X1364" s="36">
        <f>STOCK[[#This Row],[Ganancia Unitaria]]*STOCK[[#This Row],[Salidas]]</f>
        <v>11.850000000000001</v>
      </c>
      <c r="Y1364" s="36"/>
      <c r="Z1364" s="36"/>
      <c r="AA1364" s="36">
        <f>STOCK[[#This Row],[Costo total]]*STOCK[[#This Row],[Entradas]]</f>
        <v>23.15</v>
      </c>
      <c r="AB1364" s="36">
        <f>STOCK[[#This Row],[Stock Actual]]*STOCK[[#This Row],[Costo total]]</f>
        <v>0</v>
      </c>
      <c r="AC1364" s="36"/>
    </row>
    <row r="1365" spans="1:29" s="6" customFormat="1" ht="50" customHeight="1">
      <c r="A1365" s="6" t="s">
        <v>3181</v>
      </c>
      <c r="B1365" s="39"/>
      <c r="C1365" s="36" t="s">
        <v>4</v>
      </c>
      <c r="D1365" s="36" t="s">
        <v>2491</v>
      </c>
      <c r="E1365" s="36" t="s">
        <v>3160</v>
      </c>
      <c r="F1365" s="36" t="s">
        <v>2998</v>
      </c>
      <c r="G1365" s="36" t="s">
        <v>2599</v>
      </c>
      <c r="H1365" s="36">
        <f>STOCK[[#This Row],[Precio Final]]</f>
        <v>35</v>
      </c>
      <c r="I1365" s="101">
        <f>STOCK[[#This Row],[Precio Venta Ideal (x1.5)]]</f>
        <v>17</v>
      </c>
      <c r="J1365" s="37">
        <v>2</v>
      </c>
      <c r="K1365" s="37">
        <f>SUMIFS(VENTAS[Cantidad],VENTAS[Código del producto Vendido],STOCK[[#This Row],[Code]])</f>
        <v>2</v>
      </c>
      <c r="L1365" s="37">
        <f>STOCK[[#This Row],[Entradas]]-STOCK[[#This Row],[Salidas]]</f>
        <v>0</v>
      </c>
      <c r="M1365" s="36">
        <f>STOCK[[#This Row],[Precio Final]]*10%</f>
        <v>3.5</v>
      </c>
      <c r="N1365" s="36">
        <v>0</v>
      </c>
      <c r="O1365" s="36">
        <v>0</v>
      </c>
      <c r="P1365" s="36">
        <v>11.75</v>
      </c>
      <c r="Q1365" s="37">
        <v>0</v>
      </c>
      <c r="R1365" s="36">
        <v>0</v>
      </c>
      <c r="S1365" s="36">
        <v>1.65</v>
      </c>
      <c r="T1365" s="36">
        <f>STOCK[[#This Row],[Costo Unitario (USD)]]+STOCK[[#This Row],[Costo Envío (USD)]]+STOCK[[#This Row],[Comisión 10%]]</f>
        <v>16.899999999999999</v>
      </c>
      <c r="U1365" s="36">
        <f t="shared" si="1"/>
        <v>17</v>
      </c>
      <c r="V1365" s="36">
        <v>35</v>
      </c>
      <c r="W1365" s="36">
        <f>STOCK[[#This Row],[Precio Final]]-STOCK[[#This Row],[Costo total]]</f>
        <v>18.100000000000001</v>
      </c>
      <c r="X1365" s="36">
        <f>STOCK[[#This Row],[Ganancia Unitaria]]*STOCK[[#This Row],[Salidas]]</f>
        <v>36.200000000000003</v>
      </c>
      <c r="Y1365" s="36"/>
      <c r="Z1365" s="36"/>
      <c r="AA1365" s="36">
        <f>STOCK[[#This Row],[Costo total]]*STOCK[[#This Row],[Entradas]]</f>
        <v>33.799999999999997</v>
      </c>
      <c r="AB1365" s="36">
        <f>STOCK[[#This Row],[Stock Actual]]*STOCK[[#This Row],[Costo total]]</f>
        <v>0</v>
      </c>
      <c r="AC1365" s="36"/>
    </row>
    <row r="1366" spans="1:29" s="6" customFormat="1" ht="50" customHeight="1">
      <c r="A1366" s="6" t="s">
        <v>3182</v>
      </c>
      <c r="B1366" s="39"/>
      <c r="C1366" s="36" t="s">
        <v>4</v>
      </c>
      <c r="D1366" s="36" t="s">
        <v>2491</v>
      </c>
      <c r="E1366" s="36" t="s">
        <v>3183</v>
      </c>
      <c r="F1366" s="36" t="s">
        <v>250</v>
      </c>
      <c r="G1366" s="36" t="s">
        <v>2599</v>
      </c>
      <c r="H1366" s="36">
        <f>STOCK[[#This Row],[Precio Final]]</f>
        <v>25</v>
      </c>
      <c r="I1366" s="101">
        <f>STOCK[[#This Row],[Precio Venta Ideal (x1.5)]]</f>
        <v>14</v>
      </c>
      <c r="J1366" s="37">
        <v>1</v>
      </c>
      <c r="K1366" s="37">
        <f>SUMIFS(VENTAS[Cantidad],VENTAS[Código del producto Vendido],STOCK[[#This Row],[Code]])</f>
        <v>0</v>
      </c>
      <c r="L1366" s="37">
        <f>STOCK[[#This Row],[Entradas]]-STOCK[[#This Row],[Salidas]]</f>
        <v>1</v>
      </c>
      <c r="M1366" s="36">
        <f>STOCK[[#This Row],[Precio Final]]*10%</f>
        <v>2.5</v>
      </c>
      <c r="N1366" s="36">
        <v>0</v>
      </c>
      <c r="O1366" s="36">
        <v>0</v>
      </c>
      <c r="P1366" s="36">
        <v>9.75</v>
      </c>
      <c r="Q1366" s="37">
        <v>0</v>
      </c>
      <c r="R1366" s="36">
        <v>0</v>
      </c>
      <c r="S1366" s="36">
        <v>1.65</v>
      </c>
      <c r="T1366" s="36">
        <f>STOCK[[#This Row],[Costo Unitario (USD)]]+STOCK[[#This Row],[Costo Envío (USD)]]+STOCK[[#This Row],[Comisión 10%]]</f>
        <v>13.9</v>
      </c>
      <c r="U1366" s="36">
        <f t="shared" si="1"/>
        <v>14</v>
      </c>
      <c r="V1366" s="36">
        <v>25</v>
      </c>
      <c r="W1366" s="36">
        <f>STOCK[[#This Row],[Precio Final]]-STOCK[[#This Row],[Costo total]]</f>
        <v>11.1</v>
      </c>
      <c r="X1366" s="36">
        <f>STOCK[[#This Row],[Ganancia Unitaria]]*STOCK[[#This Row],[Salidas]]</f>
        <v>0</v>
      </c>
      <c r="Y1366" s="36"/>
      <c r="Z1366" s="36"/>
      <c r="AA1366" s="36">
        <f>STOCK[[#This Row],[Costo total]]*STOCK[[#This Row],[Entradas]]</f>
        <v>13.9</v>
      </c>
      <c r="AB1366" s="36">
        <f>STOCK[[#This Row],[Stock Actual]]*STOCK[[#This Row],[Costo total]]</f>
        <v>13.9</v>
      </c>
      <c r="AC1366" s="36"/>
    </row>
    <row r="1367" spans="1:29" s="6" customFormat="1" ht="50" customHeight="1">
      <c r="A1367" s="6" t="s">
        <v>3187</v>
      </c>
      <c r="B1367" s="39"/>
      <c r="C1367" s="36" t="s">
        <v>4</v>
      </c>
      <c r="D1367" s="36" t="s">
        <v>2491</v>
      </c>
      <c r="E1367" s="36" t="s">
        <v>3183</v>
      </c>
      <c r="F1367" s="36" t="s">
        <v>549</v>
      </c>
      <c r="G1367" s="36" t="s">
        <v>2599</v>
      </c>
      <c r="H1367" s="36">
        <f>STOCK[[#This Row],[Precio Final]]</f>
        <v>25</v>
      </c>
      <c r="I1367" s="101">
        <f>STOCK[[#This Row],[Precio Venta Ideal (x1.5)]]</f>
        <v>14</v>
      </c>
      <c r="J1367" s="37">
        <v>1</v>
      </c>
      <c r="K1367" s="37">
        <f>SUMIFS(VENTAS[Cantidad],VENTAS[Código del producto Vendido],STOCK[[#This Row],[Code]])</f>
        <v>0</v>
      </c>
      <c r="L1367" s="37">
        <f>STOCK[[#This Row],[Entradas]]-STOCK[[#This Row],[Salidas]]</f>
        <v>1</v>
      </c>
      <c r="M1367" s="36">
        <f>STOCK[[#This Row],[Precio Final]]*10%</f>
        <v>2.5</v>
      </c>
      <c r="N1367" s="36">
        <v>0</v>
      </c>
      <c r="O1367" s="36">
        <v>0</v>
      </c>
      <c r="P1367" s="36">
        <v>9.75</v>
      </c>
      <c r="Q1367" s="37">
        <v>0</v>
      </c>
      <c r="R1367" s="36">
        <v>0</v>
      </c>
      <c r="S1367" s="36">
        <v>1.65</v>
      </c>
      <c r="T1367" s="36">
        <f>STOCK[[#This Row],[Costo Unitario (USD)]]+STOCK[[#This Row],[Costo Envío (USD)]]+STOCK[[#This Row],[Comisión 10%]]</f>
        <v>13.9</v>
      </c>
      <c r="U1367" s="36">
        <f t="shared" si="1"/>
        <v>14</v>
      </c>
      <c r="V1367" s="36">
        <v>25</v>
      </c>
      <c r="W1367" s="36">
        <f>STOCK[[#This Row],[Precio Final]]-STOCK[[#This Row],[Costo total]]</f>
        <v>11.1</v>
      </c>
      <c r="X1367" s="36">
        <f>STOCK[[#This Row],[Ganancia Unitaria]]*STOCK[[#This Row],[Salidas]]</f>
        <v>0</v>
      </c>
      <c r="Y1367" s="36"/>
      <c r="Z1367" s="36"/>
      <c r="AA1367" s="36">
        <f>STOCK[[#This Row],[Costo total]]*STOCK[[#This Row],[Entradas]]</f>
        <v>13.9</v>
      </c>
      <c r="AB1367" s="36">
        <f>STOCK[[#This Row],[Stock Actual]]*STOCK[[#This Row],[Costo total]]</f>
        <v>13.9</v>
      </c>
      <c r="AC1367" s="36"/>
    </row>
    <row r="1368" spans="1:29" s="6" customFormat="1" ht="50" customHeight="1">
      <c r="A1368" s="6" t="s">
        <v>3188</v>
      </c>
      <c r="B1368" s="39"/>
      <c r="C1368" s="36" t="s">
        <v>4</v>
      </c>
      <c r="D1368" s="36" t="s">
        <v>2491</v>
      </c>
      <c r="E1368" s="36" t="s">
        <v>3194</v>
      </c>
      <c r="F1368" s="36" t="s">
        <v>250</v>
      </c>
      <c r="G1368" s="36" t="s">
        <v>2599</v>
      </c>
      <c r="H1368" s="36">
        <f>STOCK[[#This Row],[Precio Final]]</f>
        <v>40</v>
      </c>
      <c r="I1368" s="101">
        <f>STOCK[[#This Row],[Precio Venta Ideal (x1.5)]]</f>
        <v>16</v>
      </c>
      <c r="J1368" s="37">
        <v>1</v>
      </c>
      <c r="K1368" s="37">
        <f>SUMIFS(VENTAS[Cantidad],VENTAS[Código del producto Vendido],STOCK[[#This Row],[Code]])</f>
        <v>0</v>
      </c>
      <c r="L1368" s="37">
        <f>STOCK[[#This Row],[Entradas]]-STOCK[[#This Row],[Salidas]]</f>
        <v>1</v>
      </c>
      <c r="M1368" s="36">
        <f>STOCK[[#This Row],[Precio Final]]*10%</f>
        <v>4</v>
      </c>
      <c r="N1368" s="36">
        <v>0</v>
      </c>
      <c r="O1368" s="36">
        <v>0</v>
      </c>
      <c r="P1368" s="36">
        <v>9.75</v>
      </c>
      <c r="Q1368" s="37">
        <v>0</v>
      </c>
      <c r="R1368" s="36">
        <v>0</v>
      </c>
      <c r="S1368" s="36">
        <v>1.65</v>
      </c>
      <c r="T1368" s="36">
        <f>STOCK[[#This Row],[Costo Unitario (USD)]]+STOCK[[#This Row],[Costo Envío (USD)]]+STOCK[[#This Row],[Comisión 10%]]</f>
        <v>15.4</v>
      </c>
      <c r="U1368" s="36">
        <f t="shared" si="1"/>
        <v>16</v>
      </c>
      <c r="V1368" s="36">
        <v>40</v>
      </c>
      <c r="W1368" s="36">
        <f>STOCK[[#This Row],[Precio Final]]-STOCK[[#This Row],[Costo total]]</f>
        <v>24.6</v>
      </c>
      <c r="X1368" s="36">
        <f>STOCK[[#This Row],[Ganancia Unitaria]]*STOCK[[#This Row],[Salidas]]</f>
        <v>0</v>
      </c>
      <c r="Y1368" s="36"/>
      <c r="Z1368" s="36"/>
      <c r="AA1368" s="36">
        <f>STOCK[[#This Row],[Costo total]]*STOCK[[#This Row],[Entradas]]</f>
        <v>15.4</v>
      </c>
      <c r="AB1368" s="36">
        <f>STOCK[[#This Row],[Stock Actual]]*STOCK[[#This Row],[Costo total]]</f>
        <v>15.4</v>
      </c>
      <c r="AC1368" s="36"/>
    </row>
    <row r="1369" spans="1:29" s="6" customFormat="1" ht="50" customHeight="1">
      <c r="A1369" s="6" t="s">
        <v>3189</v>
      </c>
      <c r="B1369" s="39"/>
      <c r="C1369" s="36" t="s">
        <v>4</v>
      </c>
      <c r="D1369" s="36" t="s">
        <v>2491</v>
      </c>
      <c r="E1369" s="36" t="s">
        <v>3194</v>
      </c>
      <c r="F1369" s="36" t="s">
        <v>252</v>
      </c>
      <c r="G1369" s="36" t="s">
        <v>2599</v>
      </c>
      <c r="H1369" s="36">
        <f>STOCK[[#This Row],[Precio Final]]</f>
        <v>40</v>
      </c>
      <c r="I1369" s="101">
        <f>STOCK[[#This Row],[Precio Venta Ideal (x1.5)]]</f>
        <v>18</v>
      </c>
      <c r="J1369" s="37">
        <v>2</v>
      </c>
      <c r="K1369" s="37">
        <f>SUMIFS(VENTAS[Cantidad],VENTAS[Código del producto Vendido],STOCK[[#This Row],[Code]])</f>
        <v>1</v>
      </c>
      <c r="L1369" s="37">
        <f>STOCK[[#This Row],[Entradas]]-STOCK[[#This Row],[Salidas]]</f>
        <v>1</v>
      </c>
      <c r="M1369" s="36">
        <f>STOCK[[#This Row],[Precio Final]]*10%</f>
        <v>4</v>
      </c>
      <c r="N1369" s="36">
        <v>0</v>
      </c>
      <c r="O1369" s="36">
        <v>0</v>
      </c>
      <c r="P1369" s="36">
        <v>11.36</v>
      </c>
      <c r="Q1369" s="37">
        <v>0</v>
      </c>
      <c r="R1369" s="36">
        <v>0</v>
      </c>
      <c r="S1369" s="36">
        <v>1.65</v>
      </c>
      <c r="T1369" s="36">
        <f>STOCK[[#This Row],[Costo Unitario (USD)]]+STOCK[[#This Row],[Costo Envío (USD)]]+STOCK[[#This Row],[Comisión 10%]]</f>
        <v>17.009999999999998</v>
      </c>
      <c r="U1369" s="36">
        <f t="shared" si="1"/>
        <v>18</v>
      </c>
      <c r="V1369" s="36">
        <v>40</v>
      </c>
      <c r="W1369" s="36">
        <f>STOCK[[#This Row],[Precio Final]]-STOCK[[#This Row],[Costo total]]</f>
        <v>22.990000000000002</v>
      </c>
      <c r="X1369" s="36">
        <f>STOCK[[#This Row],[Ganancia Unitaria]]*STOCK[[#This Row],[Salidas]]</f>
        <v>22.990000000000002</v>
      </c>
      <c r="Y1369" s="36"/>
      <c r="Z1369" s="36"/>
      <c r="AA1369" s="36">
        <f>STOCK[[#This Row],[Costo total]]*STOCK[[#This Row],[Entradas]]</f>
        <v>34.019999999999996</v>
      </c>
      <c r="AB1369" s="36">
        <f>STOCK[[#This Row],[Stock Actual]]*STOCK[[#This Row],[Costo total]]</f>
        <v>17.009999999999998</v>
      </c>
      <c r="AC1369" s="36"/>
    </row>
    <row r="1370" spans="1:29" s="6" customFormat="1" ht="50" customHeight="1">
      <c r="A1370" s="6" t="s">
        <v>3190</v>
      </c>
      <c r="B1370" s="39"/>
      <c r="C1370" s="36" t="s">
        <v>4</v>
      </c>
      <c r="D1370" s="36" t="s">
        <v>2491</v>
      </c>
      <c r="E1370" s="36" t="s">
        <v>3194</v>
      </c>
      <c r="F1370" s="36" t="s">
        <v>1511</v>
      </c>
      <c r="G1370" s="36" t="s">
        <v>2599</v>
      </c>
      <c r="H1370" s="36">
        <f>STOCK[[#This Row],[Precio Final]]</f>
        <v>40</v>
      </c>
      <c r="I1370" s="101">
        <f>STOCK[[#This Row],[Precio Venta Ideal (x1.5)]]</f>
        <v>18</v>
      </c>
      <c r="J1370" s="37">
        <v>2</v>
      </c>
      <c r="K1370" s="37">
        <f>SUMIFS(VENTAS[Cantidad],VENTAS[Código del producto Vendido],STOCK[[#This Row],[Code]])</f>
        <v>0</v>
      </c>
      <c r="L1370" s="37">
        <f>STOCK[[#This Row],[Entradas]]-STOCK[[#This Row],[Salidas]]</f>
        <v>2</v>
      </c>
      <c r="M1370" s="36">
        <f>STOCK[[#This Row],[Precio Final]]*10%</f>
        <v>4</v>
      </c>
      <c r="N1370" s="36">
        <v>0</v>
      </c>
      <c r="O1370" s="36">
        <v>0</v>
      </c>
      <c r="P1370" s="36">
        <v>11.36</v>
      </c>
      <c r="Q1370" s="37">
        <v>0</v>
      </c>
      <c r="R1370" s="36">
        <v>0</v>
      </c>
      <c r="S1370" s="36">
        <v>1.65</v>
      </c>
      <c r="T1370" s="36">
        <f>STOCK[[#This Row],[Costo Unitario (USD)]]+STOCK[[#This Row],[Costo Envío (USD)]]+STOCK[[#This Row],[Comisión 10%]]</f>
        <v>17.009999999999998</v>
      </c>
      <c r="U1370" s="36">
        <f t="shared" si="1"/>
        <v>18</v>
      </c>
      <c r="V1370" s="36">
        <v>40</v>
      </c>
      <c r="W1370" s="36">
        <f>STOCK[[#This Row],[Precio Final]]-STOCK[[#This Row],[Costo total]]</f>
        <v>22.990000000000002</v>
      </c>
      <c r="X1370" s="36">
        <f>STOCK[[#This Row],[Ganancia Unitaria]]*STOCK[[#This Row],[Salidas]]</f>
        <v>0</v>
      </c>
      <c r="Y1370" s="36"/>
      <c r="Z1370" s="36"/>
      <c r="AA1370" s="36">
        <f>STOCK[[#This Row],[Costo total]]*STOCK[[#This Row],[Entradas]]</f>
        <v>34.019999999999996</v>
      </c>
      <c r="AB1370" s="36">
        <f>STOCK[[#This Row],[Stock Actual]]*STOCK[[#This Row],[Costo total]]</f>
        <v>34.019999999999996</v>
      </c>
      <c r="AC1370" s="36"/>
    </row>
    <row r="1371" spans="1:29" s="6" customFormat="1" ht="50" customHeight="1">
      <c r="A1371" s="6" t="s">
        <v>3191</v>
      </c>
      <c r="B1371" s="39"/>
      <c r="C1371" s="36" t="s">
        <v>4</v>
      </c>
      <c r="D1371" s="36" t="s">
        <v>2491</v>
      </c>
      <c r="E1371" s="36" t="s">
        <v>3194</v>
      </c>
      <c r="F1371" s="36" t="s">
        <v>251</v>
      </c>
      <c r="G1371" s="36" t="s">
        <v>2599</v>
      </c>
      <c r="H1371" s="36">
        <f>STOCK[[#This Row],[Precio Final]]</f>
        <v>40</v>
      </c>
      <c r="I1371" s="101">
        <f>STOCK[[#This Row],[Precio Venta Ideal (x1.5)]]</f>
        <v>18</v>
      </c>
      <c r="J1371" s="37">
        <v>2</v>
      </c>
      <c r="K1371" s="37">
        <f>SUMIFS(VENTAS[Cantidad],VENTAS[Código del producto Vendido],STOCK[[#This Row],[Code]])</f>
        <v>1</v>
      </c>
      <c r="L1371" s="37">
        <f>STOCK[[#This Row],[Entradas]]-STOCK[[#This Row],[Salidas]]</f>
        <v>1</v>
      </c>
      <c r="M1371" s="36">
        <f>STOCK[[#This Row],[Precio Final]]*10%</f>
        <v>4</v>
      </c>
      <c r="N1371" s="36">
        <v>0</v>
      </c>
      <c r="O1371" s="36">
        <v>0</v>
      </c>
      <c r="P1371" s="36">
        <v>11.36</v>
      </c>
      <c r="Q1371" s="37">
        <v>0</v>
      </c>
      <c r="R1371" s="36">
        <v>0</v>
      </c>
      <c r="S1371" s="36">
        <v>1.65</v>
      </c>
      <c r="T1371" s="36">
        <f>STOCK[[#This Row],[Costo Unitario (USD)]]+STOCK[[#This Row],[Costo Envío (USD)]]+STOCK[[#This Row],[Comisión 10%]]</f>
        <v>17.009999999999998</v>
      </c>
      <c r="U1371" s="36">
        <f t="shared" si="1"/>
        <v>18</v>
      </c>
      <c r="V1371" s="36">
        <v>40</v>
      </c>
      <c r="W1371" s="36">
        <f>STOCK[[#This Row],[Precio Final]]-STOCK[[#This Row],[Costo total]]</f>
        <v>22.990000000000002</v>
      </c>
      <c r="X1371" s="36">
        <f>STOCK[[#This Row],[Ganancia Unitaria]]*STOCK[[#This Row],[Salidas]]</f>
        <v>22.990000000000002</v>
      </c>
      <c r="Y1371" s="36"/>
      <c r="Z1371" s="36"/>
      <c r="AA1371" s="36">
        <f>STOCK[[#This Row],[Costo total]]*STOCK[[#This Row],[Entradas]]</f>
        <v>34.019999999999996</v>
      </c>
      <c r="AB1371" s="36">
        <f>STOCK[[#This Row],[Stock Actual]]*STOCK[[#This Row],[Costo total]]</f>
        <v>17.009999999999998</v>
      </c>
      <c r="AC1371" s="36"/>
    </row>
    <row r="1372" spans="1:29" s="6" customFormat="1" ht="50" customHeight="1">
      <c r="A1372" s="6" t="s">
        <v>3192</v>
      </c>
      <c r="B1372" s="39"/>
      <c r="C1372" s="36" t="s">
        <v>4</v>
      </c>
      <c r="D1372" s="36" t="s">
        <v>2491</v>
      </c>
      <c r="E1372" s="36" t="s">
        <v>3194</v>
      </c>
      <c r="F1372" s="36" t="s">
        <v>2998</v>
      </c>
      <c r="G1372" s="36" t="s">
        <v>2599</v>
      </c>
      <c r="H1372" s="36">
        <f>STOCK[[#This Row],[Precio Final]]</f>
        <v>40</v>
      </c>
      <c r="I1372" s="101">
        <f>STOCK[[#This Row],[Precio Venta Ideal (x1.5)]]</f>
        <v>18</v>
      </c>
      <c r="J1372" s="37">
        <v>2</v>
      </c>
      <c r="K1372" s="37">
        <f>SUMIFS(VENTAS[Cantidad],VENTAS[Código del producto Vendido],STOCK[[#This Row],[Code]])</f>
        <v>0</v>
      </c>
      <c r="L1372" s="37">
        <f>STOCK[[#This Row],[Entradas]]-STOCK[[#This Row],[Salidas]]</f>
        <v>2</v>
      </c>
      <c r="M1372" s="36">
        <f>STOCK[[#This Row],[Precio Final]]*10%</f>
        <v>4</v>
      </c>
      <c r="N1372" s="36">
        <v>0</v>
      </c>
      <c r="O1372" s="36">
        <v>0</v>
      </c>
      <c r="P1372" s="36">
        <v>11.36</v>
      </c>
      <c r="Q1372" s="37">
        <v>0</v>
      </c>
      <c r="R1372" s="36">
        <v>0</v>
      </c>
      <c r="S1372" s="36">
        <v>1.65</v>
      </c>
      <c r="T1372" s="36">
        <f>STOCK[[#This Row],[Costo Unitario (USD)]]+STOCK[[#This Row],[Costo Envío (USD)]]+STOCK[[#This Row],[Comisión 10%]]</f>
        <v>17.009999999999998</v>
      </c>
      <c r="U1372" s="36">
        <f t="shared" si="1"/>
        <v>18</v>
      </c>
      <c r="V1372" s="36">
        <v>40</v>
      </c>
      <c r="W1372" s="36">
        <f>STOCK[[#This Row],[Precio Final]]-STOCK[[#This Row],[Costo total]]</f>
        <v>22.990000000000002</v>
      </c>
      <c r="X1372" s="36">
        <f>STOCK[[#This Row],[Ganancia Unitaria]]*STOCK[[#This Row],[Salidas]]</f>
        <v>0</v>
      </c>
      <c r="Y1372" s="36"/>
      <c r="Z1372" s="36"/>
      <c r="AA1372" s="36">
        <f>STOCK[[#This Row],[Costo total]]*STOCK[[#This Row],[Entradas]]</f>
        <v>34.019999999999996</v>
      </c>
      <c r="AB1372" s="36">
        <f>STOCK[[#This Row],[Stock Actual]]*STOCK[[#This Row],[Costo total]]</f>
        <v>34.019999999999996</v>
      </c>
      <c r="AC1372" s="36"/>
    </row>
    <row r="1373" spans="1:29" s="6" customFormat="1" ht="50" customHeight="1">
      <c r="A1373" s="6" t="s">
        <v>3193</v>
      </c>
      <c r="B1373" s="39"/>
      <c r="C1373" s="36" t="s">
        <v>4</v>
      </c>
      <c r="D1373" s="36" t="s">
        <v>2491</v>
      </c>
      <c r="E1373" s="36" t="s">
        <v>3194</v>
      </c>
      <c r="F1373" s="36" t="s">
        <v>549</v>
      </c>
      <c r="G1373" s="36"/>
      <c r="H1373" s="36">
        <f>STOCK[[#This Row],[Precio Final]]</f>
        <v>40</v>
      </c>
      <c r="I1373" s="101">
        <f>STOCK[[#This Row],[Precio Venta Ideal (x1.5)]]</f>
        <v>18</v>
      </c>
      <c r="J1373" s="37">
        <v>2</v>
      </c>
      <c r="K1373" s="37">
        <f>SUMIFS(VENTAS[Cantidad],VENTAS[Código del producto Vendido],STOCK[[#This Row],[Code]])</f>
        <v>0</v>
      </c>
      <c r="L1373" s="37">
        <f>STOCK[[#This Row],[Entradas]]-STOCK[[#This Row],[Salidas]]</f>
        <v>2</v>
      </c>
      <c r="M1373" s="36">
        <f>STOCK[[#This Row],[Precio Final]]*10%</f>
        <v>4</v>
      </c>
      <c r="N1373" s="36">
        <v>0</v>
      </c>
      <c r="O1373" s="36">
        <v>0</v>
      </c>
      <c r="P1373" s="36">
        <v>11.36</v>
      </c>
      <c r="Q1373" s="37">
        <v>0</v>
      </c>
      <c r="R1373" s="36">
        <v>0</v>
      </c>
      <c r="S1373" s="36">
        <v>1.65</v>
      </c>
      <c r="T1373" s="36">
        <f>STOCK[[#This Row],[Costo Unitario (USD)]]+STOCK[[#This Row],[Costo Envío (USD)]]+STOCK[[#This Row],[Comisión 10%]]</f>
        <v>17.009999999999998</v>
      </c>
      <c r="U1373" s="36">
        <f t="shared" si="1"/>
        <v>18</v>
      </c>
      <c r="V1373" s="36">
        <v>40</v>
      </c>
      <c r="W1373" s="36">
        <f>STOCK[[#This Row],[Precio Final]]-STOCK[[#This Row],[Costo total]]</f>
        <v>22.990000000000002</v>
      </c>
      <c r="X1373" s="36">
        <f>STOCK[[#This Row],[Ganancia Unitaria]]*STOCK[[#This Row],[Salidas]]</f>
        <v>0</v>
      </c>
      <c r="Y1373" s="36"/>
      <c r="Z1373" s="36"/>
      <c r="AA1373" s="36">
        <f>STOCK[[#This Row],[Costo total]]*STOCK[[#This Row],[Entradas]]</f>
        <v>34.019999999999996</v>
      </c>
      <c r="AB1373" s="36">
        <f>STOCK[[#This Row],[Stock Actual]]*STOCK[[#This Row],[Costo total]]</f>
        <v>34.019999999999996</v>
      </c>
      <c r="AC1373" s="36"/>
    </row>
    <row r="1374" spans="1:29" s="6" customFormat="1" ht="50" customHeight="1">
      <c r="A1374" s="6" t="s">
        <v>3233</v>
      </c>
      <c r="B1374" s="39"/>
      <c r="C1374" s="36" t="s">
        <v>4</v>
      </c>
      <c r="D1374" s="36" t="s">
        <v>2222</v>
      </c>
      <c r="E1374" s="36" t="s">
        <v>3195</v>
      </c>
      <c r="F1374" s="36" t="s">
        <v>241</v>
      </c>
      <c r="G1374" s="36"/>
      <c r="H1374" s="36">
        <f>STOCK[[#This Row],[Precio Final]]</f>
        <v>20</v>
      </c>
      <c r="I1374" s="101">
        <f>STOCK[[#This Row],[Precio Venta Ideal (x1.5)]]</f>
        <v>10</v>
      </c>
      <c r="J1374" s="37">
        <v>3</v>
      </c>
      <c r="K1374" s="37">
        <f>SUMIFS(VENTAS[Cantidad],VENTAS[Código del producto Vendido],STOCK[[#This Row],[Code]])</f>
        <v>0</v>
      </c>
      <c r="L1374" s="37">
        <f>STOCK[[#This Row],[Entradas]]-STOCK[[#This Row],[Salidas]]</f>
        <v>3</v>
      </c>
      <c r="M1374" s="36">
        <f>STOCK[[#This Row],[Precio Final]]*10%</f>
        <v>2</v>
      </c>
      <c r="N1374" s="36">
        <v>0</v>
      </c>
      <c r="O1374" s="36">
        <v>0</v>
      </c>
      <c r="P1374" s="36">
        <v>5.78</v>
      </c>
      <c r="Q1374" s="37">
        <v>0</v>
      </c>
      <c r="R1374" s="36">
        <v>0</v>
      </c>
      <c r="S1374" s="36">
        <v>1.65</v>
      </c>
      <c r="T1374" s="36">
        <f>STOCK[[#This Row],[Costo Unitario (USD)]]+STOCK[[#This Row],[Costo Envío (USD)]]+STOCK[[#This Row],[Comisión 10%]]</f>
        <v>9.43</v>
      </c>
      <c r="U1374" s="36">
        <f t="shared" si="1"/>
        <v>10</v>
      </c>
      <c r="V1374" s="36">
        <v>20</v>
      </c>
      <c r="W1374" s="36">
        <f>STOCK[[#This Row],[Precio Final]]-STOCK[[#This Row],[Costo total]]</f>
        <v>10.57</v>
      </c>
      <c r="X1374" s="36">
        <f>STOCK[[#This Row],[Ganancia Unitaria]]*STOCK[[#This Row],[Salidas]]</f>
        <v>0</v>
      </c>
      <c r="Y1374" s="36"/>
      <c r="Z1374" s="36"/>
      <c r="AA1374" s="36">
        <f>STOCK[[#This Row],[Costo total]]*STOCK[[#This Row],[Entradas]]</f>
        <v>28.29</v>
      </c>
      <c r="AB1374" s="36">
        <f>STOCK[[#This Row],[Stock Actual]]*STOCK[[#This Row],[Costo total]]</f>
        <v>28.29</v>
      </c>
      <c r="AC1374" s="36"/>
    </row>
    <row r="1375" spans="1:29" s="6" customFormat="1" ht="50" customHeight="1">
      <c r="A1375" s="6" t="s">
        <v>3234</v>
      </c>
      <c r="B1375" s="39"/>
      <c r="C1375" s="36" t="s">
        <v>4</v>
      </c>
      <c r="D1375" s="36" t="s">
        <v>2222</v>
      </c>
      <c r="E1375" s="36" t="s">
        <v>3195</v>
      </c>
      <c r="F1375" s="36" t="s">
        <v>243</v>
      </c>
      <c r="G1375" s="36"/>
      <c r="H1375" s="36">
        <f>STOCK[[#This Row],[Precio Final]]</f>
        <v>20</v>
      </c>
      <c r="I1375" s="101">
        <f>STOCK[[#This Row],[Precio Venta Ideal (x1.5)]]</f>
        <v>10</v>
      </c>
      <c r="J1375" s="37">
        <v>3</v>
      </c>
      <c r="K1375" s="37">
        <f>SUMIFS(VENTAS[Cantidad],VENTAS[Código del producto Vendido],STOCK[[#This Row],[Code]])</f>
        <v>0</v>
      </c>
      <c r="L1375" s="37">
        <f>STOCK[[#This Row],[Entradas]]-STOCK[[#This Row],[Salidas]]</f>
        <v>3</v>
      </c>
      <c r="M1375" s="36">
        <f>STOCK[[#This Row],[Precio Final]]*10%</f>
        <v>2</v>
      </c>
      <c r="N1375" s="36">
        <v>0</v>
      </c>
      <c r="O1375" s="36">
        <v>0</v>
      </c>
      <c r="P1375" s="36">
        <v>5.78</v>
      </c>
      <c r="Q1375" s="37">
        <v>0</v>
      </c>
      <c r="R1375" s="36">
        <v>0</v>
      </c>
      <c r="S1375" s="36">
        <v>1.65</v>
      </c>
      <c r="T1375" s="36">
        <f>STOCK[[#This Row],[Costo Unitario (USD)]]+STOCK[[#This Row],[Costo Envío (USD)]]+STOCK[[#This Row],[Comisión 10%]]</f>
        <v>9.43</v>
      </c>
      <c r="U1375" s="36">
        <f t="shared" si="1"/>
        <v>10</v>
      </c>
      <c r="V1375" s="36">
        <v>20</v>
      </c>
      <c r="W1375" s="36">
        <f>STOCK[[#This Row],[Precio Final]]-STOCK[[#This Row],[Costo total]]</f>
        <v>10.57</v>
      </c>
      <c r="X1375" s="36">
        <f>STOCK[[#This Row],[Ganancia Unitaria]]*STOCK[[#This Row],[Salidas]]</f>
        <v>0</v>
      </c>
      <c r="Y1375" s="36"/>
      <c r="Z1375" s="36"/>
      <c r="AA1375" s="36">
        <f>STOCK[[#This Row],[Costo total]]*STOCK[[#This Row],[Entradas]]</f>
        <v>28.29</v>
      </c>
      <c r="AB1375" s="36">
        <f>STOCK[[#This Row],[Stock Actual]]*STOCK[[#This Row],[Costo total]]</f>
        <v>28.29</v>
      </c>
      <c r="AC1375" s="36"/>
    </row>
    <row r="1376" spans="1:29" s="6" customFormat="1" ht="50" customHeight="1">
      <c r="A1376" s="6" t="s">
        <v>3235</v>
      </c>
      <c r="B1376" s="39"/>
      <c r="C1376" s="36" t="s">
        <v>4</v>
      </c>
      <c r="D1376" s="36" t="s">
        <v>2222</v>
      </c>
      <c r="E1376" s="36" t="s">
        <v>3195</v>
      </c>
      <c r="F1376" s="36" t="s">
        <v>244</v>
      </c>
      <c r="G1376" s="36"/>
      <c r="H1376" s="36">
        <f>STOCK[[#This Row],[Precio Final]]</f>
        <v>20</v>
      </c>
      <c r="I1376" s="101">
        <f>STOCK[[#This Row],[Precio Venta Ideal (x1.5)]]</f>
        <v>10</v>
      </c>
      <c r="J1376" s="37">
        <v>3</v>
      </c>
      <c r="K1376" s="37">
        <f>SUMIFS(VENTAS[Cantidad],VENTAS[Código del producto Vendido],STOCK[[#This Row],[Code]])</f>
        <v>0</v>
      </c>
      <c r="L1376" s="37">
        <f>STOCK[[#This Row],[Entradas]]-STOCK[[#This Row],[Salidas]]</f>
        <v>3</v>
      </c>
      <c r="M1376" s="36">
        <f>STOCK[[#This Row],[Precio Final]]*10%</f>
        <v>2</v>
      </c>
      <c r="N1376" s="36">
        <v>0</v>
      </c>
      <c r="O1376" s="36">
        <v>0</v>
      </c>
      <c r="P1376" s="36">
        <v>5.78</v>
      </c>
      <c r="Q1376" s="37">
        <v>0</v>
      </c>
      <c r="R1376" s="36">
        <v>0</v>
      </c>
      <c r="S1376" s="36">
        <v>1.65</v>
      </c>
      <c r="T1376" s="36">
        <f>STOCK[[#This Row],[Costo Unitario (USD)]]+STOCK[[#This Row],[Costo Envío (USD)]]+STOCK[[#This Row],[Comisión 10%]]</f>
        <v>9.43</v>
      </c>
      <c r="U1376" s="36">
        <f t="shared" si="1"/>
        <v>10</v>
      </c>
      <c r="V1376" s="36">
        <v>20</v>
      </c>
      <c r="W1376" s="36">
        <f>STOCK[[#This Row],[Precio Final]]-STOCK[[#This Row],[Costo total]]</f>
        <v>10.57</v>
      </c>
      <c r="X1376" s="36">
        <f>STOCK[[#This Row],[Ganancia Unitaria]]*STOCK[[#This Row],[Salidas]]</f>
        <v>0</v>
      </c>
      <c r="Y1376" s="36"/>
      <c r="Z1376" s="36"/>
      <c r="AA1376" s="36">
        <f>STOCK[[#This Row],[Costo total]]*STOCK[[#This Row],[Entradas]]</f>
        <v>28.29</v>
      </c>
      <c r="AB1376" s="36">
        <f>STOCK[[#This Row],[Stock Actual]]*STOCK[[#This Row],[Costo total]]</f>
        <v>28.29</v>
      </c>
      <c r="AC1376" s="36"/>
    </row>
    <row r="1377" spans="1:29" s="6" customFormat="1" ht="50" customHeight="1">
      <c r="A1377" s="6" t="s">
        <v>3236</v>
      </c>
      <c r="B1377" s="39"/>
      <c r="C1377" s="36" t="s">
        <v>4</v>
      </c>
      <c r="D1377" s="36" t="s">
        <v>2580</v>
      </c>
      <c r="E1377" s="36" t="s">
        <v>3196</v>
      </c>
      <c r="F1377" s="36" t="s">
        <v>2991</v>
      </c>
      <c r="G1377" s="36"/>
      <c r="H1377" s="36">
        <f>STOCK[[#This Row],[Precio Final]]</f>
        <v>22</v>
      </c>
      <c r="I1377" s="101">
        <f>STOCK[[#This Row],[Precio Venta Ideal (x1.5)]]</f>
        <v>13</v>
      </c>
      <c r="J1377" s="37">
        <v>4</v>
      </c>
      <c r="K1377" s="37">
        <f>SUMIFS(VENTAS[Cantidad],VENTAS[Código del producto Vendido],STOCK[[#This Row],[Code]])</f>
        <v>3</v>
      </c>
      <c r="L1377" s="37">
        <f>STOCK[[#This Row],[Entradas]]-STOCK[[#This Row],[Salidas]]</f>
        <v>1</v>
      </c>
      <c r="M1377" s="36">
        <f>STOCK[[#This Row],[Precio Final]]*10%</f>
        <v>2.2000000000000002</v>
      </c>
      <c r="N1377" s="36">
        <v>0</v>
      </c>
      <c r="O1377" s="36">
        <v>0</v>
      </c>
      <c r="P1377" s="36">
        <v>8.6300000000000008</v>
      </c>
      <c r="Q1377" s="37">
        <v>0</v>
      </c>
      <c r="R1377" s="36">
        <v>0</v>
      </c>
      <c r="S1377" s="36">
        <v>1.65</v>
      </c>
      <c r="T1377" s="36">
        <f>STOCK[[#This Row],[Costo Unitario (USD)]]+STOCK[[#This Row],[Costo Envío (USD)]]+STOCK[[#This Row],[Comisión 10%]]</f>
        <v>12.48</v>
      </c>
      <c r="U1377" s="36">
        <f t="shared" ref="U1377:U1408" si="2">ROUNDUP(T1377,0)</f>
        <v>13</v>
      </c>
      <c r="V1377" s="36">
        <v>22</v>
      </c>
      <c r="W1377" s="36">
        <f>STOCK[[#This Row],[Precio Final]]-STOCK[[#This Row],[Costo total]]</f>
        <v>9.52</v>
      </c>
      <c r="X1377" s="36">
        <f>STOCK[[#This Row],[Ganancia Unitaria]]*STOCK[[#This Row],[Salidas]]</f>
        <v>28.56</v>
      </c>
      <c r="Y1377" s="36"/>
      <c r="Z1377" s="36"/>
      <c r="AA1377" s="36">
        <f>STOCK[[#This Row],[Costo total]]*STOCK[[#This Row],[Entradas]]</f>
        <v>49.92</v>
      </c>
      <c r="AB1377" s="36">
        <f>STOCK[[#This Row],[Stock Actual]]*STOCK[[#This Row],[Costo total]]</f>
        <v>12.48</v>
      </c>
      <c r="AC1377" s="36"/>
    </row>
    <row r="1378" spans="1:29" s="6" customFormat="1" ht="50" customHeight="1">
      <c r="A1378" s="6" t="s">
        <v>3237</v>
      </c>
      <c r="B1378" s="39"/>
      <c r="C1378" s="36" t="s">
        <v>4</v>
      </c>
      <c r="D1378" s="36" t="s">
        <v>2580</v>
      </c>
      <c r="E1378" s="36" t="s">
        <v>3402</v>
      </c>
      <c r="F1378" s="36" t="s">
        <v>3202</v>
      </c>
      <c r="G1378" s="36"/>
      <c r="H1378" s="36">
        <f>STOCK[[#This Row],[Precio Final]]</f>
        <v>22</v>
      </c>
      <c r="I1378" s="101">
        <f>STOCK[[#This Row],[Precio Venta Ideal (x1.5)]]</f>
        <v>15</v>
      </c>
      <c r="J1378" s="37">
        <v>7</v>
      </c>
      <c r="K1378" s="37">
        <f>SUMIFS(VENTAS[Cantidad],VENTAS[Código del producto Vendido],STOCK[[#This Row],[Code]])</f>
        <v>7</v>
      </c>
      <c r="L1378" s="37">
        <f>STOCK[[#This Row],[Entradas]]-STOCK[[#This Row],[Salidas]]</f>
        <v>0</v>
      </c>
      <c r="M1378" s="36">
        <f>STOCK[[#This Row],[Precio Final]]*10%</f>
        <v>2.2000000000000002</v>
      </c>
      <c r="N1378" s="36">
        <v>0</v>
      </c>
      <c r="O1378" s="36">
        <v>0</v>
      </c>
      <c r="P1378" s="36">
        <v>10.52</v>
      </c>
      <c r="Q1378" s="37">
        <v>0</v>
      </c>
      <c r="R1378" s="36">
        <v>0</v>
      </c>
      <c r="S1378" s="36">
        <v>1.65</v>
      </c>
      <c r="T1378" s="36">
        <f>STOCK[[#This Row],[Costo Unitario (USD)]]+STOCK[[#This Row],[Costo Envío (USD)]]+STOCK[[#This Row],[Comisión 10%]]</f>
        <v>14.370000000000001</v>
      </c>
      <c r="U1378" s="36">
        <f t="shared" si="2"/>
        <v>15</v>
      </c>
      <c r="V1378" s="36">
        <v>22</v>
      </c>
      <c r="W1378" s="36">
        <f>STOCK[[#This Row],[Precio Final]]-STOCK[[#This Row],[Costo total]]</f>
        <v>7.629999999999999</v>
      </c>
      <c r="X1378" s="36">
        <f>STOCK[[#This Row],[Ganancia Unitaria]]*STOCK[[#This Row],[Salidas]]</f>
        <v>53.41</v>
      </c>
      <c r="Y1378" s="36"/>
      <c r="Z1378" s="36"/>
      <c r="AA1378" s="36">
        <f>STOCK[[#This Row],[Costo total]]*STOCK[[#This Row],[Entradas]]</f>
        <v>100.59</v>
      </c>
      <c r="AB1378" s="36">
        <f>STOCK[[#This Row],[Stock Actual]]*STOCK[[#This Row],[Costo total]]</f>
        <v>0</v>
      </c>
      <c r="AC1378" s="36"/>
    </row>
    <row r="1379" spans="1:29" s="6" customFormat="1" ht="50" customHeight="1">
      <c r="A1379" s="6" t="s">
        <v>3238</v>
      </c>
      <c r="B1379" s="39"/>
      <c r="C1379" s="36" t="s">
        <v>4</v>
      </c>
      <c r="D1379" s="36" t="s">
        <v>2580</v>
      </c>
      <c r="E1379" s="36" t="s">
        <v>3381</v>
      </c>
      <c r="F1379" s="36" t="s">
        <v>2991</v>
      </c>
      <c r="G1379" s="36"/>
      <c r="H1379" s="36">
        <f>STOCK[[#This Row],[Precio Final]]</f>
        <v>25</v>
      </c>
      <c r="I1379" s="101">
        <f>STOCK[[#This Row],[Precio Venta Ideal (x1.5)]]</f>
        <v>14</v>
      </c>
      <c r="J1379" s="37">
        <v>3</v>
      </c>
      <c r="K1379" s="37">
        <f>SUMIFS(VENTAS[Cantidad],VENTAS[Código del producto Vendido],STOCK[[#This Row],[Code]])</f>
        <v>0</v>
      </c>
      <c r="L1379" s="37">
        <f>STOCK[[#This Row],[Entradas]]-STOCK[[#This Row],[Salidas]]</f>
        <v>3</v>
      </c>
      <c r="M1379" s="36">
        <f>STOCK[[#This Row],[Precio Final]]*10%</f>
        <v>2.5</v>
      </c>
      <c r="N1379" s="36">
        <v>0</v>
      </c>
      <c r="O1379" s="36">
        <v>0</v>
      </c>
      <c r="P1379" s="36">
        <v>9.39</v>
      </c>
      <c r="Q1379" s="37">
        <v>0</v>
      </c>
      <c r="R1379" s="36">
        <v>0</v>
      </c>
      <c r="S1379" s="36">
        <v>1.65</v>
      </c>
      <c r="T1379" s="36">
        <f>STOCK[[#This Row],[Costo Unitario (USD)]]+STOCK[[#This Row],[Costo Envío (USD)]]+STOCK[[#This Row],[Comisión 10%]]</f>
        <v>13.540000000000001</v>
      </c>
      <c r="U1379" s="36">
        <f t="shared" si="2"/>
        <v>14</v>
      </c>
      <c r="V1379" s="36">
        <v>25</v>
      </c>
      <c r="W1379" s="36">
        <f>STOCK[[#This Row],[Precio Final]]-STOCK[[#This Row],[Costo total]]</f>
        <v>11.459999999999999</v>
      </c>
      <c r="X1379" s="36">
        <f>STOCK[[#This Row],[Ganancia Unitaria]]*STOCK[[#This Row],[Salidas]]</f>
        <v>0</v>
      </c>
      <c r="Y1379" s="36"/>
      <c r="Z1379" s="36"/>
      <c r="AA1379" s="36">
        <f>STOCK[[#This Row],[Costo total]]*STOCK[[#This Row],[Entradas]]</f>
        <v>40.620000000000005</v>
      </c>
      <c r="AB1379" s="36">
        <f>STOCK[[#This Row],[Stock Actual]]*STOCK[[#This Row],[Costo total]]</f>
        <v>40.620000000000005</v>
      </c>
      <c r="AC1379" s="36"/>
    </row>
    <row r="1380" spans="1:29" s="6" customFormat="1" ht="50" customHeight="1">
      <c r="A1380" s="6" t="s">
        <v>3239</v>
      </c>
      <c r="B1380" s="39"/>
      <c r="C1380" s="36" t="s">
        <v>4</v>
      </c>
      <c r="D1380" s="36" t="s">
        <v>2580</v>
      </c>
      <c r="E1380" s="36" t="s">
        <v>3382</v>
      </c>
      <c r="F1380" s="36" t="s">
        <v>3201</v>
      </c>
      <c r="G1380" s="36"/>
      <c r="H1380" s="36">
        <f>STOCK[[#This Row],[Precio Final]]</f>
        <v>25</v>
      </c>
      <c r="I1380" s="101">
        <f>STOCK[[#This Row],[Precio Venta Ideal (x1.5)]]</f>
        <v>13</v>
      </c>
      <c r="J1380" s="37">
        <v>5</v>
      </c>
      <c r="K1380" s="37">
        <f>SUMIFS(VENTAS[Cantidad],VENTAS[Código del producto Vendido],STOCK[[#This Row],[Code]])</f>
        <v>5</v>
      </c>
      <c r="L1380" s="37">
        <f>STOCK[[#This Row],[Entradas]]-STOCK[[#This Row],[Salidas]]</f>
        <v>0</v>
      </c>
      <c r="M1380" s="36">
        <f>STOCK[[#This Row],[Precio Final]]*10%</f>
        <v>2.5</v>
      </c>
      <c r="N1380" s="36">
        <v>0</v>
      </c>
      <c r="O1380" s="36">
        <v>0</v>
      </c>
      <c r="P1380" s="36">
        <v>8.49</v>
      </c>
      <c r="Q1380" s="37">
        <v>0</v>
      </c>
      <c r="R1380" s="36">
        <v>0</v>
      </c>
      <c r="S1380" s="36">
        <v>1.65</v>
      </c>
      <c r="T1380" s="36">
        <f>STOCK[[#This Row],[Costo Unitario (USD)]]+STOCK[[#This Row],[Costo Envío (USD)]]+STOCK[[#This Row],[Comisión 10%]]</f>
        <v>12.64</v>
      </c>
      <c r="U1380" s="36">
        <f t="shared" si="2"/>
        <v>13</v>
      </c>
      <c r="V1380" s="36">
        <v>25</v>
      </c>
      <c r="W1380" s="36">
        <f>STOCK[[#This Row],[Precio Final]]-STOCK[[#This Row],[Costo total]]</f>
        <v>12.36</v>
      </c>
      <c r="X1380" s="36">
        <f>STOCK[[#This Row],[Ganancia Unitaria]]*STOCK[[#This Row],[Salidas]]</f>
        <v>61.8</v>
      </c>
      <c r="Y1380" s="36"/>
      <c r="Z1380" s="36"/>
      <c r="AA1380" s="36">
        <f>STOCK[[#This Row],[Costo total]]*STOCK[[#This Row],[Entradas]]</f>
        <v>63.2</v>
      </c>
      <c r="AB1380" s="36">
        <f>STOCK[[#This Row],[Stock Actual]]*STOCK[[#This Row],[Costo total]]</f>
        <v>0</v>
      </c>
      <c r="AC1380" s="36"/>
    </row>
    <row r="1381" spans="1:29" s="6" customFormat="1" ht="50" customHeight="1">
      <c r="A1381" s="6" t="s">
        <v>3240</v>
      </c>
      <c r="B1381" s="39"/>
      <c r="C1381" s="36" t="s">
        <v>4</v>
      </c>
      <c r="D1381" s="36" t="s">
        <v>2580</v>
      </c>
      <c r="E1381" s="36" t="s">
        <v>3403</v>
      </c>
      <c r="F1381" s="36" t="s">
        <v>3202</v>
      </c>
      <c r="G1381" s="36"/>
      <c r="H1381" s="36">
        <f>STOCK[[#This Row],[Precio Final]]</f>
        <v>25</v>
      </c>
      <c r="I1381" s="101">
        <f>STOCK[[#This Row],[Precio Venta Ideal (x1.5)]]</f>
        <v>16</v>
      </c>
      <c r="J1381" s="37">
        <v>4</v>
      </c>
      <c r="K1381" s="37">
        <f>SUMIFS(VENTAS[Cantidad],VENTAS[Código del producto Vendido],STOCK[[#This Row],[Code]])</f>
        <v>4</v>
      </c>
      <c r="L1381" s="37">
        <f>STOCK[[#This Row],[Entradas]]-STOCK[[#This Row],[Salidas]]</f>
        <v>0</v>
      </c>
      <c r="M1381" s="36">
        <f>STOCK[[#This Row],[Precio Final]]*10%</f>
        <v>2.5</v>
      </c>
      <c r="N1381" s="36">
        <v>0</v>
      </c>
      <c r="O1381" s="36">
        <v>0</v>
      </c>
      <c r="P1381" s="36">
        <v>11.7</v>
      </c>
      <c r="Q1381" s="37">
        <v>0</v>
      </c>
      <c r="R1381" s="36">
        <v>0</v>
      </c>
      <c r="S1381" s="36">
        <v>1.65</v>
      </c>
      <c r="T1381" s="36">
        <f>STOCK[[#This Row],[Costo Unitario (USD)]]+STOCK[[#This Row],[Costo Envío (USD)]]+STOCK[[#This Row],[Comisión 10%]]</f>
        <v>15.85</v>
      </c>
      <c r="U1381" s="36">
        <f t="shared" si="2"/>
        <v>16</v>
      </c>
      <c r="V1381" s="36">
        <v>25</v>
      </c>
      <c r="W1381" s="36">
        <f>STOCK[[#This Row],[Precio Final]]-STOCK[[#This Row],[Costo total]]</f>
        <v>9.15</v>
      </c>
      <c r="X1381" s="36">
        <f>STOCK[[#This Row],[Ganancia Unitaria]]*STOCK[[#This Row],[Salidas]]</f>
        <v>36.6</v>
      </c>
      <c r="Y1381" s="36"/>
      <c r="Z1381" s="36"/>
      <c r="AA1381" s="36">
        <f>STOCK[[#This Row],[Costo total]]*STOCK[[#This Row],[Entradas]]</f>
        <v>63.4</v>
      </c>
      <c r="AB1381" s="36">
        <f>STOCK[[#This Row],[Stock Actual]]*STOCK[[#This Row],[Costo total]]</f>
        <v>0</v>
      </c>
      <c r="AC1381" s="36"/>
    </row>
    <row r="1382" spans="1:29" s="6" customFormat="1" ht="50" customHeight="1">
      <c r="A1382" s="6" t="s">
        <v>3241</v>
      </c>
      <c r="B1382" s="39"/>
      <c r="C1382" s="36" t="s">
        <v>4</v>
      </c>
      <c r="D1382" s="36" t="s">
        <v>2580</v>
      </c>
      <c r="E1382" s="36" t="s">
        <v>3197</v>
      </c>
      <c r="F1382" s="36" t="s">
        <v>3201</v>
      </c>
      <c r="G1382" s="36"/>
      <c r="H1382" s="36">
        <f>STOCK[[#This Row],[Precio Final]]</f>
        <v>25</v>
      </c>
      <c r="I1382" s="101">
        <f>STOCK[[#This Row],[Precio Venta Ideal (x1.5)]]</f>
        <v>16</v>
      </c>
      <c r="J1382" s="37">
        <v>3</v>
      </c>
      <c r="K1382" s="37">
        <f>SUMIFS(VENTAS[Cantidad],VENTAS[Código del producto Vendido],STOCK[[#This Row],[Code]])</f>
        <v>1</v>
      </c>
      <c r="L1382" s="37">
        <f>STOCK[[#This Row],[Entradas]]-STOCK[[#This Row],[Salidas]]</f>
        <v>2</v>
      </c>
      <c r="M1382" s="36">
        <f>STOCK[[#This Row],[Precio Final]]*10%</f>
        <v>2.5</v>
      </c>
      <c r="N1382" s="36">
        <v>0</v>
      </c>
      <c r="O1382" s="36">
        <v>0</v>
      </c>
      <c r="P1382" s="36">
        <v>11.09</v>
      </c>
      <c r="Q1382" s="37">
        <v>0</v>
      </c>
      <c r="R1382" s="36">
        <v>0</v>
      </c>
      <c r="S1382" s="36">
        <v>1.65</v>
      </c>
      <c r="T1382" s="36">
        <f>STOCK[[#This Row],[Costo Unitario (USD)]]+STOCK[[#This Row],[Costo Envío (USD)]]+STOCK[[#This Row],[Comisión 10%]]</f>
        <v>15.24</v>
      </c>
      <c r="U1382" s="36">
        <f t="shared" si="2"/>
        <v>16</v>
      </c>
      <c r="V1382" s="36">
        <v>25</v>
      </c>
      <c r="W1382" s="36">
        <f>STOCK[[#This Row],[Precio Final]]-STOCK[[#This Row],[Costo total]]</f>
        <v>9.76</v>
      </c>
      <c r="X1382" s="36">
        <f>STOCK[[#This Row],[Ganancia Unitaria]]*STOCK[[#This Row],[Salidas]]</f>
        <v>9.76</v>
      </c>
      <c r="Y1382" s="36"/>
      <c r="Z1382" s="36"/>
      <c r="AA1382" s="36">
        <f>STOCK[[#This Row],[Costo total]]*STOCK[[#This Row],[Entradas]]</f>
        <v>45.72</v>
      </c>
      <c r="AB1382" s="36">
        <f>STOCK[[#This Row],[Stock Actual]]*STOCK[[#This Row],[Costo total]]</f>
        <v>30.48</v>
      </c>
      <c r="AC1382" s="36"/>
    </row>
    <row r="1383" spans="1:29" s="6" customFormat="1" ht="50" customHeight="1">
      <c r="A1383" s="6" t="s">
        <v>3242</v>
      </c>
      <c r="B1383" s="39"/>
      <c r="C1383" s="36" t="s">
        <v>4</v>
      </c>
      <c r="D1383" s="36" t="s">
        <v>2580</v>
      </c>
      <c r="E1383" s="36" t="s">
        <v>3198</v>
      </c>
      <c r="F1383" s="36" t="s">
        <v>3201</v>
      </c>
      <c r="G1383" s="36"/>
      <c r="H1383" s="36">
        <f>STOCK[[#This Row],[Precio Final]]</f>
        <v>25</v>
      </c>
      <c r="I1383" s="101">
        <f>STOCK[[#This Row],[Precio Venta Ideal (x1.5)]]</f>
        <v>16</v>
      </c>
      <c r="J1383" s="37">
        <v>3</v>
      </c>
      <c r="K1383" s="37">
        <f>SUMIFS(VENTAS[Cantidad],VENTAS[Código del producto Vendido],STOCK[[#This Row],[Code]])</f>
        <v>3</v>
      </c>
      <c r="L1383" s="37">
        <f>STOCK[[#This Row],[Entradas]]-STOCK[[#This Row],[Salidas]]</f>
        <v>0</v>
      </c>
      <c r="M1383" s="36">
        <f>STOCK[[#This Row],[Precio Final]]*10%</f>
        <v>2.5</v>
      </c>
      <c r="N1383" s="36">
        <v>0</v>
      </c>
      <c r="O1383" s="36">
        <v>0</v>
      </c>
      <c r="P1383" s="36">
        <v>11.66</v>
      </c>
      <c r="Q1383" s="37">
        <v>0</v>
      </c>
      <c r="R1383" s="36">
        <v>0</v>
      </c>
      <c r="S1383" s="36">
        <v>1.65</v>
      </c>
      <c r="T1383" s="36">
        <f>STOCK[[#This Row],[Costo Unitario (USD)]]+STOCK[[#This Row],[Costo Envío (USD)]]+STOCK[[#This Row],[Comisión 10%]]</f>
        <v>15.81</v>
      </c>
      <c r="U1383" s="36">
        <f t="shared" si="2"/>
        <v>16</v>
      </c>
      <c r="V1383" s="36">
        <v>25</v>
      </c>
      <c r="W1383" s="36">
        <f>STOCK[[#This Row],[Precio Final]]-STOCK[[#This Row],[Costo total]]</f>
        <v>9.19</v>
      </c>
      <c r="X1383" s="36">
        <f>STOCK[[#This Row],[Ganancia Unitaria]]*STOCK[[#This Row],[Salidas]]</f>
        <v>27.57</v>
      </c>
      <c r="Y1383" s="36"/>
      <c r="Z1383" s="36"/>
      <c r="AA1383" s="36">
        <f>STOCK[[#This Row],[Costo total]]*STOCK[[#This Row],[Entradas]]</f>
        <v>47.43</v>
      </c>
      <c r="AB1383" s="36">
        <f>STOCK[[#This Row],[Stock Actual]]*STOCK[[#This Row],[Costo total]]</f>
        <v>0</v>
      </c>
      <c r="AC1383" s="36"/>
    </row>
    <row r="1384" spans="1:29" s="6" customFormat="1" ht="50" customHeight="1">
      <c r="A1384" s="6" t="s">
        <v>3243</v>
      </c>
      <c r="B1384" s="39"/>
      <c r="C1384" s="36" t="s">
        <v>4</v>
      </c>
      <c r="D1384" s="36" t="s">
        <v>2580</v>
      </c>
      <c r="E1384" s="36" t="s">
        <v>3199</v>
      </c>
      <c r="F1384" s="36" t="s">
        <v>3201</v>
      </c>
      <c r="G1384" s="36"/>
      <c r="H1384" s="36">
        <f>STOCK[[#This Row],[Precio Final]]</f>
        <v>25</v>
      </c>
      <c r="I1384" s="101">
        <f>STOCK[[#This Row],[Precio Venta Ideal (x1.5)]]</f>
        <v>16</v>
      </c>
      <c r="J1384" s="37">
        <v>3</v>
      </c>
      <c r="K1384" s="37">
        <f>SUMIFS(VENTAS[Cantidad],VENTAS[Código del producto Vendido],STOCK[[#This Row],[Code]])</f>
        <v>3</v>
      </c>
      <c r="L1384" s="37">
        <f>STOCK[[#This Row],[Entradas]]-STOCK[[#This Row],[Salidas]]</f>
        <v>0</v>
      </c>
      <c r="M1384" s="36">
        <f>STOCK[[#This Row],[Precio Final]]*10%</f>
        <v>2.5</v>
      </c>
      <c r="N1384" s="36">
        <v>0</v>
      </c>
      <c r="O1384" s="36">
        <v>0</v>
      </c>
      <c r="P1384" s="36">
        <v>11.38</v>
      </c>
      <c r="Q1384" s="37">
        <v>0</v>
      </c>
      <c r="R1384" s="36">
        <v>0</v>
      </c>
      <c r="S1384" s="36">
        <v>1.65</v>
      </c>
      <c r="T1384" s="36">
        <f>STOCK[[#This Row],[Costo Unitario (USD)]]+STOCK[[#This Row],[Costo Envío (USD)]]+STOCK[[#This Row],[Comisión 10%]]</f>
        <v>15.530000000000001</v>
      </c>
      <c r="U1384" s="36">
        <f t="shared" si="2"/>
        <v>16</v>
      </c>
      <c r="V1384" s="36">
        <v>25</v>
      </c>
      <c r="W1384" s="36">
        <f>STOCK[[#This Row],[Precio Final]]-STOCK[[#This Row],[Costo total]]</f>
        <v>9.4699999999999989</v>
      </c>
      <c r="X1384" s="36">
        <f>STOCK[[#This Row],[Ganancia Unitaria]]*STOCK[[#This Row],[Salidas]]</f>
        <v>28.409999999999997</v>
      </c>
      <c r="Y1384" s="36"/>
      <c r="Z1384" s="36"/>
      <c r="AA1384" s="36">
        <f>STOCK[[#This Row],[Costo total]]*STOCK[[#This Row],[Entradas]]</f>
        <v>46.59</v>
      </c>
      <c r="AB1384" s="36">
        <f>STOCK[[#This Row],[Stock Actual]]*STOCK[[#This Row],[Costo total]]</f>
        <v>0</v>
      </c>
      <c r="AC1384" s="36"/>
    </row>
    <row r="1385" spans="1:29" s="6" customFormat="1" ht="50" customHeight="1">
      <c r="A1385" s="6" t="s">
        <v>3244</v>
      </c>
      <c r="B1385" s="39"/>
      <c r="C1385" s="36" t="s">
        <v>4</v>
      </c>
      <c r="D1385" s="36" t="s">
        <v>2227</v>
      </c>
      <c r="E1385" s="36" t="s">
        <v>3200</v>
      </c>
      <c r="F1385" s="36" t="s">
        <v>241</v>
      </c>
      <c r="G1385" s="36"/>
      <c r="H1385" s="36">
        <f>STOCK[[#This Row],[Precio Final]]</f>
        <v>25</v>
      </c>
      <c r="I1385" s="101">
        <f>STOCK[[#This Row],[Precio Venta Ideal (x1.5)]]</f>
        <v>15</v>
      </c>
      <c r="J1385" s="37">
        <v>4</v>
      </c>
      <c r="K1385" s="37">
        <f>SUMIFS(VENTAS[Cantidad],VENTAS[Código del producto Vendido],STOCK[[#This Row],[Code]])</f>
        <v>0</v>
      </c>
      <c r="L1385" s="37">
        <f>STOCK[[#This Row],[Entradas]]-STOCK[[#This Row],[Salidas]]</f>
        <v>4</v>
      </c>
      <c r="M1385" s="36">
        <f>STOCK[[#This Row],[Precio Final]]*10%</f>
        <v>2.5</v>
      </c>
      <c r="N1385" s="36">
        <v>0</v>
      </c>
      <c r="O1385" s="36">
        <v>0</v>
      </c>
      <c r="P1385" s="36">
        <v>10.29</v>
      </c>
      <c r="Q1385" s="37">
        <v>0</v>
      </c>
      <c r="R1385" s="36">
        <v>0</v>
      </c>
      <c r="S1385" s="36">
        <v>1.65</v>
      </c>
      <c r="T1385" s="36">
        <f>STOCK[[#This Row],[Costo Unitario (USD)]]+STOCK[[#This Row],[Costo Envío (USD)]]+STOCK[[#This Row],[Comisión 10%]]</f>
        <v>14.44</v>
      </c>
      <c r="U1385" s="36">
        <f t="shared" si="2"/>
        <v>15</v>
      </c>
      <c r="V1385" s="36">
        <v>25</v>
      </c>
      <c r="W1385" s="36">
        <f>STOCK[[#This Row],[Precio Final]]-STOCK[[#This Row],[Costo total]]</f>
        <v>10.56</v>
      </c>
      <c r="X1385" s="36">
        <f>STOCK[[#This Row],[Ganancia Unitaria]]*STOCK[[#This Row],[Salidas]]</f>
        <v>0</v>
      </c>
      <c r="Y1385" s="36"/>
      <c r="Z1385" s="36"/>
      <c r="AA1385" s="36">
        <f>STOCK[[#This Row],[Costo total]]*STOCK[[#This Row],[Entradas]]</f>
        <v>57.76</v>
      </c>
      <c r="AB1385" s="36">
        <f>STOCK[[#This Row],[Stock Actual]]*STOCK[[#This Row],[Costo total]]</f>
        <v>57.76</v>
      </c>
      <c r="AC1385" s="36"/>
    </row>
    <row r="1386" spans="1:29" s="6" customFormat="1" ht="50" customHeight="1">
      <c r="A1386" s="6" t="s">
        <v>3245</v>
      </c>
      <c r="B1386" s="39"/>
      <c r="C1386" s="36" t="s">
        <v>4</v>
      </c>
      <c r="D1386" s="36" t="s">
        <v>3383</v>
      </c>
      <c r="E1386" s="36" t="s">
        <v>3415</v>
      </c>
      <c r="F1386" s="36" t="s">
        <v>238</v>
      </c>
      <c r="G1386" s="36"/>
      <c r="H1386" s="36">
        <f>STOCK[[#This Row],[Precio Final]]</f>
        <v>30</v>
      </c>
      <c r="I1386" s="101">
        <f>STOCK[[#This Row],[Precio Venta Ideal (x1.5)]]</f>
        <v>17</v>
      </c>
      <c r="J1386" s="37">
        <v>2</v>
      </c>
      <c r="K1386" s="37">
        <f>SUMIFS(VENTAS[Cantidad],VENTAS[Código del producto Vendido],STOCK[[#This Row],[Code]])</f>
        <v>2</v>
      </c>
      <c r="L1386" s="37">
        <f>STOCK[[#This Row],[Entradas]]-STOCK[[#This Row],[Salidas]]</f>
        <v>0</v>
      </c>
      <c r="M1386" s="36">
        <f>STOCK[[#This Row],[Precio Final]]*10%</f>
        <v>3</v>
      </c>
      <c r="N1386" s="36">
        <v>0</v>
      </c>
      <c r="O1386" s="36">
        <v>0</v>
      </c>
      <c r="P1386" s="36">
        <v>11.85</v>
      </c>
      <c r="Q1386" s="37">
        <v>0</v>
      </c>
      <c r="R1386" s="36">
        <v>0</v>
      </c>
      <c r="S1386" s="36">
        <v>1.65</v>
      </c>
      <c r="T1386" s="36">
        <f>STOCK[[#This Row],[Costo Unitario (USD)]]+STOCK[[#This Row],[Costo Envío (USD)]]+STOCK[[#This Row],[Comisión 10%]]</f>
        <v>16.5</v>
      </c>
      <c r="U1386" s="36">
        <f t="shared" si="2"/>
        <v>17</v>
      </c>
      <c r="V1386" s="36">
        <v>30</v>
      </c>
      <c r="W1386" s="36">
        <f>STOCK[[#This Row],[Precio Final]]-STOCK[[#This Row],[Costo total]]</f>
        <v>13.5</v>
      </c>
      <c r="X1386" s="36">
        <f>STOCK[[#This Row],[Ganancia Unitaria]]*STOCK[[#This Row],[Salidas]]</f>
        <v>27</v>
      </c>
      <c r="Y1386" s="36"/>
      <c r="Z1386" s="36"/>
      <c r="AA1386" s="36">
        <f>STOCK[[#This Row],[Costo total]]*STOCK[[#This Row],[Entradas]]</f>
        <v>33</v>
      </c>
      <c r="AB1386" s="36">
        <f>STOCK[[#This Row],[Stock Actual]]*STOCK[[#This Row],[Costo total]]</f>
        <v>0</v>
      </c>
      <c r="AC1386" s="36"/>
    </row>
    <row r="1387" spans="1:29" s="6" customFormat="1" ht="50" customHeight="1">
      <c r="A1387" s="6" t="s">
        <v>3246</v>
      </c>
      <c r="B1387" s="39"/>
      <c r="C1387" s="36" t="s">
        <v>4</v>
      </c>
      <c r="D1387" s="36" t="s">
        <v>3383</v>
      </c>
      <c r="E1387" s="36" t="s">
        <v>3415</v>
      </c>
      <c r="F1387" s="36" t="s">
        <v>241</v>
      </c>
      <c r="G1387" s="36"/>
      <c r="H1387" s="36">
        <f>STOCK[[#This Row],[Precio Final]]</f>
        <v>30</v>
      </c>
      <c r="I1387" s="101">
        <f>STOCK[[#This Row],[Precio Venta Ideal (x1.5)]]</f>
        <v>17</v>
      </c>
      <c r="J1387" s="37">
        <v>2</v>
      </c>
      <c r="K1387" s="37">
        <f>SUMIFS(VENTAS[Cantidad],VENTAS[Código del producto Vendido],STOCK[[#This Row],[Code]])</f>
        <v>2</v>
      </c>
      <c r="L1387" s="37">
        <f>STOCK[[#This Row],[Entradas]]-STOCK[[#This Row],[Salidas]]</f>
        <v>0</v>
      </c>
      <c r="M1387" s="36">
        <f>STOCK[[#This Row],[Precio Final]]*10%</f>
        <v>3</v>
      </c>
      <c r="N1387" s="36">
        <v>0</v>
      </c>
      <c r="O1387" s="36">
        <v>0</v>
      </c>
      <c r="P1387" s="36">
        <v>11.85</v>
      </c>
      <c r="Q1387" s="37">
        <v>0</v>
      </c>
      <c r="R1387" s="36">
        <v>0</v>
      </c>
      <c r="S1387" s="36">
        <v>1.65</v>
      </c>
      <c r="T1387" s="36">
        <f>STOCK[[#This Row],[Costo Unitario (USD)]]+STOCK[[#This Row],[Costo Envío (USD)]]+STOCK[[#This Row],[Comisión 10%]]</f>
        <v>16.5</v>
      </c>
      <c r="U1387" s="36">
        <f t="shared" si="2"/>
        <v>17</v>
      </c>
      <c r="V1387" s="36">
        <v>30</v>
      </c>
      <c r="W1387" s="36">
        <f>STOCK[[#This Row],[Precio Final]]-STOCK[[#This Row],[Costo total]]</f>
        <v>13.5</v>
      </c>
      <c r="X1387" s="36">
        <f>STOCK[[#This Row],[Ganancia Unitaria]]*STOCK[[#This Row],[Salidas]]</f>
        <v>27</v>
      </c>
      <c r="Y1387" s="36"/>
      <c r="Z1387" s="36"/>
      <c r="AA1387" s="36">
        <f>STOCK[[#This Row],[Costo total]]*STOCK[[#This Row],[Entradas]]</f>
        <v>33</v>
      </c>
      <c r="AB1387" s="36">
        <f>STOCK[[#This Row],[Stock Actual]]*STOCK[[#This Row],[Costo total]]</f>
        <v>0</v>
      </c>
      <c r="AC1387" s="36"/>
    </row>
    <row r="1388" spans="1:29" s="6" customFormat="1" ht="50" customHeight="1">
      <c r="A1388" s="6" t="s">
        <v>3247</v>
      </c>
      <c r="B1388" s="39"/>
      <c r="C1388" s="36" t="s">
        <v>4</v>
      </c>
      <c r="D1388" s="36" t="s">
        <v>3383</v>
      </c>
      <c r="E1388" s="36" t="s">
        <v>3415</v>
      </c>
      <c r="F1388" s="36" t="s">
        <v>243</v>
      </c>
      <c r="G1388" s="36"/>
      <c r="H1388" s="36">
        <f>STOCK[[#This Row],[Precio Final]]</f>
        <v>30</v>
      </c>
      <c r="I1388" s="101">
        <f>STOCK[[#This Row],[Precio Venta Ideal (x1.5)]]</f>
        <v>17</v>
      </c>
      <c r="J1388" s="37">
        <v>2</v>
      </c>
      <c r="K1388" s="37">
        <f>SUMIFS(VENTAS[Cantidad],VENTAS[Código del producto Vendido],STOCK[[#This Row],[Code]])</f>
        <v>1</v>
      </c>
      <c r="L1388" s="37">
        <f>STOCK[[#This Row],[Entradas]]-STOCK[[#This Row],[Salidas]]</f>
        <v>1</v>
      </c>
      <c r="M1388" s="36">
        <f>STOCK[[#This Row],[Precio Final]]*10%</f>
        <v>3</v>
      </c>
      <c r="N1388" s="36">
        <v>0</v>
      </c>
      <c r="O1388" s="36">
        <v>0</v>
      </c>
      <c r="P1388" s="36">
        <v>11.85</v>
      </c>
      <c r="Q1388" s="37">
        <v>0</v>
      </c>
      <c r="R1388" s="36">
        <v>0</v>
      </c>
      <c r="S1388" s="36">
        <v>1.65</v>
      </c>
      <c r="T1388" s="36">
        <f>STOCK[[#This Row],[Costo Unitario (USD)]]+STOCK[[#This Row],[Costo Envío (USD)]]+STOCK[[#This Row],[Comisión 10%]]</f>
        <v>16.5</v>
      </c>
      <c r="U1388" s="36">
        <f t="shared" si="2"/>
        <v>17</v>
      </c>
      <c r="V1388" s="36">
        <v>30</v>
      </c>
      <c r="W1388" s="36">
        <f>STOCK[[#This Row],[Precio Final]]-STOCK[[#This Row],[Costo total]]</f>
        <v>13.5</v>
      </c>
      <c r="X1388" s="36">
        <f>STOCK[[#This Row],[Ganancia Unitaria]]*STOCK[[#This Row],[Salidas]]</f>
        <v>13.5</v>
      </c>
      <c r="Y1388" s="36"/>
      <c r="Z1388" s="36"/>
      <c r="AA1388" s="36">
        <f>STOCK[[#This Row],[Costo total]]*STOCK[[#This Row],[Entradas]]</f>
        <v>33</v>
      </c>
      <c r="AB1388" s="36">
        <f>STOCK[[#This Row],[Stock Actual]]*STOCK[[#This Row],[Costo total]]</f>
        <v>16.5</v>
      </c>
      <c r="AC1388" s="36"/>
    </row>
    <row r="1389" spans="1:29" s="6" customFormat="1" ht="50" customHeight="1">
      <c r="A1389" s="6" t="s">
        <v>3248</v>
      </c>
      <c r="B1389" s="39"/>
      <c r="C1389" s="36" t="s">
        <v>4</v>
      </c>
      <c r="D1389" s="36" t="s">
        <v>3383</v>
      </c>
      <c r="E1389" s="36" t="s">
        <v>3415</v>
      </c>
      <c r="F1389" s="36" t="s">
        <v>244</v>
      </c>
      <c r="G1389" s="36"/>
      <c r="H1389" s="36">
        <f>STOCK[[#This Row],[Precio Final]]</f>
        <v>30</v>
      </c>
      <c r="I1389" s="101">
        <f>STOCK[[#This Row],[Precio Venta Ideal (x1.5)]]</f>
        <v>17</v>
      </c>
      <c r="J1389" s="37">
        <v>2</v>
      </c>
      <c r="K1389" s="37">
        <f>SUMIFS(VENTAS[Cantidad],VENTAS[Código del producto Vendido],STOCK[[#This Row],[Code]])</f>
        <v>2</v>
      </c>
      <c r="L1389" s="37">
        <f>STOCK[[#This Row],[Entradas]]-STOCK[[#This Row],[Salidas]]</f>
        <v>0</v>
      </c>
      <c r="M1389" s="36">
        <f>STOCK[[#This Row],[Precio Final]]*10%</f>
        <v>3</v>
      </c>
      <c r="N1389" s="36">
        <v>0</v>
      </c>
      <c r="O1389" s="36">
        <v>0</v>
      </c>
      <c r="P1389" s="36">
        <v>11.85</v>
      </c>
      <c r="Q1389" s="37">
        <v>0</v>
      </c>
      <c r="R1389" s="36">
        <v>0</v>
      </c>
      <c r="S1389" s="36">
        <v>1.65</v>
      </c>
      <c r="T1389" s="36">
        <f>STOCK[[#This Row],[Costo Unitario (USD)]]+STOCK[[#This Row],[Costo Envío (USD)]]+STOCK[[#This Row],[Comisión 10%]]</f>
        <v>16.5</v>
      </c>
      <c r="U1389" s="36">
        <f t="shared" si="2"/>
        <v>17</v>
      </c>
      <c r="V1389" s="36">
        <v>30</v>
      </c>
      <c r="W1389" s="36">
        <f>STOCK[[#This Row],[Precio Final]]-STOCK[[#This Row],[Costo total]]</f>
        <v>13.5</v>
      </c>
      <c r="X1389" s="36">
        <f>STOCK[[#This Row],[Ganancia Unitaria]]*STOCK[[#This Row],[Salidas]]</f>
        <v>27</v>
      </c>
      <c r="Y1389" s="36"/>
      <c r="Z1389" s="36"/>
      <c r="AA1389" s="36">
        <f>STOCK[[#This Row],[Costo total]]*STOCK[[#This Row],[Entradas]]</f>
        <v>33</v>
      </c>
      <c r="AB1389" s="36">
        <f>STOCK[[#This Row],[Stock Actual]]*STOCK[[#This Row],[Costo total]]</f>
        <v>0</v>
      </c>
      <c r="AC1389" s="36"/>
    </row>
    <row r="1390" spans="1:29" s="6" customFormat="1" ht="50" customHeight="1">
      <c r="A1390" s="6" t="s">
        <v>3249</v>
      </c>
      <c r="B1390" s="39"/>
      <c r="C1390" s="36" t="s">
        <v>4</v>
      </c>
      <c r="D1390" s="36" t="s">
        <v>2255</v>
      </c>
      <c r="E1390" s="36" t="s">
        <v>3414</v>
      </c>
      <c r="F1390" s="36" t="s">
        <v>238</v>
      </c>
      <c r="G1390" s="36"/>
      <c r="H1390" s="36">
        <f>STOCK[[#This Row],[Precio Final]]</f>
        <v>18</v>
      </c>
      <c r="I1390" s="101">
        <f>STOCK[[#This Row],[Precio Venta Ideal (x1.5)]]</f>
        <v>9</v>
      </c>
      <c r="J1390" s="37">
        <v>3</v>
      </c>
      <c r="K1390" s="37">
        <f>SUMIFS(VENTAS[Cantidad],VENTAS[Código del producto Vendido],STOCK[[#This Row],[Code]])</f>
        <v>0</v>
      </c>
      <c r="L1390" s="37">
        <f>STOCK[[#This Row],[Entradas]]-STOCK[[#This Row],[Salidas]]</f>
        <v>3</v>
      </c>
      <c r="M1390" s="36">
        <f>STOCK[[#This Row],[Precio Final]]*10%</f>
        <v>1.8</v>
      </c>
      <c r="N1390" s="36">
        <v>0</v>
      </c>
      <c r="O1390" s="36">
        <v>0</v>
      </c>
      <c r="P1390" s="36">
        <v>5.15</v>
      </c>
      <c r="Q1390" s="37">
        <v>0</v>
      </c>
      <c r="R1390" s="36">
        <v>0</v>
      </c>
      <c r="S1390" s="36">
        <v>1.65</v>
      </c>
      <c r="T1390" s="36">
        <f>STOCK[[#This Row],[Costo Unitario (USD)]]+STOCK[[#This Row],[Costo Envío (USD)]]+STOCK[[#This Row],[Comisión 10%]]</f>
        <v>8.6000000000000014</v>
      </c>
      <c r="U1390" s="36">
        <f t="shared" si="2"/>
        <v>9</v>
      </c>
      <c r="V1390" s="36">
        <v>18</v>
      </c>
      <c r="W1390" s="36">
        <f>STOCK[[#This Row],[Precio Final]]-STOCK[[#This Row],[Costo total]]</f>
        <v>9.3999999999999986</v>
      </c>
      <c r="X1390" s="36">
        <f>STOCK[[#This Row],[Ganancia Unitaria]]*STOCK[[#This Row],[Salidas]]</f>
        <v>0</v>
      </c>
      <c r="Y1390" s="36"/>
      <c r="Z1390" s="36"/>
      <c r="AA1390" s="36">
        <f>STOCK[[#This Row],[Costo total]]*STOCK[[#This Row],[Entradas]]</f>
        <v>25.800000000000004</v>
      </c>
      <c r="AB1390" s="36">
        <f>STOCK[[#This Row],[Stock Actual]]*STOCK[[#This Row],[Costo total]]</f>
        <v>25.800000000000004</v>
      </c>
      <c r="AC1390" s="36"/>
    </row>
    <row r="1391" spans="1:29" s="6" customFormat="1" ht="50" customHeight="1">
      <c r="A1391" s="6" t="s">
        <v>3250</v>
      </c>
      <c r="B1391" s="39"/>
      <c r="C1391" s="36" t="s">
        <v>4</v>
      </c>
      <c r="D1391" s="36" t="s">
        <v>2255</v>
      </c>
      <c r="E1391" s="36" t="s">
        <v>3414</v>
      </c>
      <c r="F1391" s="36" t="s">
        <v>244</v>
      </c>
      <c r="G1391" s="36"/>
      <c r="H1391" s="36">
        <f>STOCK[[#This Row],[Precio Final]]</f>
        <v>18</v>
      </c>
      <c r="I1391" s="101">
        <f>STOCK[[#This Row],[Precio Venta Ideal (x1.5)]]</f>
        <v>9</v>
      </c>
      <c r="J1391" s="37">
        <v>3</v>
      </c>
      <c r="K1391" s="37">
        <f>SUMIFS(VENTAS[Cantidad],VENTAS[Código del producto Vendido],STOCK[[#This Row],[Code]])</f>
        <v>0</v>
      </c>
      <c r="L1391" s="37">
        <f>STOCK[[#This Row],[Entradas]]-STOCK[[#This Row],[Salidas]]</f>
        <v>3</v>
      </c>
      <c r="M1391" s="36">
        <f>STOCK[[#This Row],[Precio Final]]*10%</f>
        <v>1.8</v>
      </c>
      <c r="N1391" s="36">
        <v>0</v>
      </c>
      <c r="O1391" s="36">
        <v>0</v>
      </c>
      <c r="P1391" s="36">
        <v>5.15</v>
      </c>
      <c r="Q1391" s="37">
        <v>0</v>
      </c>
      <c r="R1391" s="36">
        <v>0</v>
      </c>
      <c r="S1391" s="36">
        <v>1.65</v>
      </c>
      <c r="T1391" s="36">
        <f>STOCK[[#This Row],[Costo Unitario (USD)]]+STOCK[[#This Row],[Costo Envío (USD)]]+STOCK[[#This Row],[Comisión 10%]]</f>
        <v>8.6000000000000014</v>
      </c>
      <c r="U1391" s="36">
        <f t="shared" si="2"/>
        <v>9</v>
      </c>
      <c r="V1391" s="36">
        <v>18</v>
      </c>
      <c r="W1391" s="36">
        <f>STOCK[[#This Row],[Precio Final]]-STOCK[[#This Row],[Costo total]]</f>
        <v>9.3999999999999986</v>
      </c>
      <c r="X1391" s="36">
        <f>STOCK[[#This Row],[Ganancia Unitaria]]*STOCK[[#This Row],[Salidas]]</f>
        <v>0</v>
      </c>
      <c r="Y1391" s="36"/>
      <c r="Z1391" s="36"/>
      <c r="AA1391" s="36">
        <f>STOCK[[#This Row],[Costo total]]*STOCK[[#This Row],[Entradas]]</f>
        <v>25.800000000000004</v>
      </c>
      <c r="AB1391" s="36">
        <f>STOCK[[#This Row],[Stock Actual]]*STOCK[[#This Row],[Costo total]]</f>
        <v>25.800000000000004</v>
      </c>
      <c r="AC1391" s="36"/>
    </row>
    <row r="1392" spans="1:29" s="6" customFormat="1" ht="50" customHeight="1">
      <c r="A1392" s="6" t="s">
        <v>3251</v>
      </c>
      <c r="B1392" s="39"/>
      <c r="C1392" s="36" t="s">
        <v>4</v>
      </c>
      <c r="D1392" s="36" t="s">
        <v>2580</v>
      </c>
      <c r="E1392" s="36" t="s">
        <v>3203</v>
      </c>
      <c r="F1392" s="36" t="s">
        <v>3202</v>
      </c>
      <c r="G1392" s="36"/>
      <c r="H1392" s="36">
        <f>STOCK[[#This Row],[Precio Final]]</f>
        <v>30</v>
      </c>
      <c r="I1392" s="101">
        <f>STOCK[[#This Row],[Precio Venta Ideal (x1.5)]]</f>
        <v>19</v>
      </c>
      <c r="J1392" s="37">
        <v>2</v>
      </c>
      <c r="K1392" s="37">
        <f>SUMIFS(VENTAS[Cantidad],VENTAS[Código del producto Vendido],STOCK[[#This Row],[Code]])</f>
        <v>1</v>
      </c>
      <c r="L1392" s="37">
        <f>STOCK[[#This Row],[Entradas]]-STOCK[[#This Row],[Salidas]]</f>
        <v>1</v>
      </c>
      <c r="M1392" s="36">
        <f>STOCK[[#This Row],[Precio Final]]*10%</f>
        <v>3</v>
      </c>
      <c r="N1392" s="36">
        <v>0</v>
      </c>
      <c r="O1392" s="36">
        <v>0</v>
      </c>
      <c r="P1392" s="36">
        <v>13.94</v>
      </c>
      <c r="Q1392" s="37">
        <v>0</v>
      </c>
      <c r="R1392" s="36">
        <v>0</v>
      </c>
      <c r="S1392" s="36">
        <v>1.65</v>
      </c>
      <c r="T1392" s="36">
        <f>STOCK[[#This Row],[Costo Unitario (USD)]]+STOCK[[#This Row],[Costo Envío (USD)]]+STOCK[[#This Row],[Comisión 10%]]</f>
        <v>18.59</v>
      </c>
      <c r="U1392" s="36">
        <f t="shared" si="2"/>
        <v>19</v>
      </c>
      <c r="V1392" s="36">
        <v>30</v>
      </c>
      <c r="W1392" s="36">
        <f>STOCK[[#This Row],[Precio Final]]-STOCK[[#This Row],[Costo total]]</f>
        <v>11.41</v>
      </c>
      <c r="X1392" s="36">
        <f>STOCK[[#This Row],[Ganancia Unitaria]]*STOCK[[#This Row],[Salidas]]</f>
        <v>11.41</v>
      </c>
      <c r="Y1392" s="36"/>
      <c r="Z1392" s="36"/>
      <c r="AA1392" s="36">
        <f>STOCK[[#This Row],[Costo total]]*STOCK[[#This Row],[Entradas]]</f>
        <v>37.18</v>
      </c>
      <c r="AB1392" s="36">
        <f>STOCK[[#This Row],[Stock Actual]]*STOCK[[#This Row],[Costo total]]</f>
        <v>18.59</v>
      </c>
      <c r="AC1392" s="36"/>
    </row>
    <row r="1393" spans="1:29" s="6" customFormat="1" ht="50" customHeight="1">
      <c r="A1393" s="6" t="s">
        <v>3252</v>
      </c>
      <c r="B1393" s="39"/>
      <c r="C1393" s="36" t="s">
        <v>4</v>
      </c>
      <c r="D1393" s="36" t="s">
        <v>3384</v>
      </c>
      <c r="E1393" s="36" t="s">
        <v>3204</v>
      </c>
      <c r="F1393" s="36" t="s">
        <v>238</v>
      </c>
      <c r="G1393" s="36"/>
      <c r="H1393" s="36">
        <f>STOCK[[#This Row],[Precio Final]]</f>
        <v>22</v>
      </c>
      <c r="I1393" s="101">
        <f>STOCK[[#This Row],[Precio Venta Ideal (x1.5)]]</f>
        <v>13</v>
      </c>
      <c r="J1393" s="37">
        <v>2</v>
      </c>
      <c r="K1393" s="37">
        <f>SUMIFS(VENTAS[Cantidad],VENTAS[Código del producto Vendido],STOCK[[#This Row],[Code]])</f>
        <v>1</v>
      </c>
      <c r="L1393" s="37">
        <f>STOCK[[#This Row],[Entradas]]-STOCK[[#This Row],[Salidas]]</f>
        <v>1</v>
      </c>
      <c r="M1393" s="36">
        <f>STOCK[[#This Row],[Precio Final]]*10%</f>
        <v>2.2000000000000002</v>
      </c>
      <c r="N1393" s="36">
        <v>0</v>
      </c>
      <c r="O1393" s="36">
        <v>0</v>
      </c>
      <c r="P1393" s="36">
        <v>8.8699999999999992</v>
      </c>
      <c r="Q1393" s="37">
        <v>0</v>
      </c>
      <c r="R1393" s="36">
        <v>0</v>
      </c>
      <c r="S1393" s="36">
        <v>1.65</v>
      </c>
      <c r="T1393" s="36">
        <f>STOCK[[#This Row],[Costo Unitario (USD)]]+STOCK[[#This Row],[Costo Envío (USD)]]+STOCK[[#This Row],[Comisión 10%]]</f>
        <v>12.719999999999999</v>
      </c>
      <c r="U1393" s="36">
        <f t="shared" si="2"/>
        <v>13</v>
      </c>
      <c r="V1393" s="36">
        <v>22</v>
      </c>
      <c r="W1393" s="36">
        <f>STOCK[[#This Row],[Precio Final]]-STOCK[[#This Row],[Costo total]]</f>
        <v>9.2800000000000011</v>
      </c>
      <c r="X1393" s="36">
        <f>STOCK[[#This Row],[Ganancia Unitaria]]*STOCK[[#This Row],[Salidas]]</f>
        <v>9.2800000000000011</v>
      </c>
      <c r="Y1393" s="36"/>
      <c r="Z1393" s="36"/>
      <c r="AA1393" s="36">
        <f>STOCK[[#This Row],[Costo total]]*STOCK[[#This Row],[Entradas]]</f>
        <v>25.439999999999998</v>
      </c>
      <c r="AB1393" s="36">
        <f>STOCK[[#This Row],[Stock Actual]]*STOCK[[#This Row],[Costo total]]</f>
        <v>12.719999999999999</v>
      </c>
      <c r="AC1393" s="36"/>
    </row>
    <row r="1394" spans="1:29" s="6" customFormat="1" ht="50" customHeight="1">
      <c r="A1394" s="6" t="s">
        <v>3253</v>
      </c>
      <c r="B1394" s="39"/>
      <c r="C1394" s="36" t="s">
        <v>4</v>
      </c>
      <c r="D1394" s="36" t="s">
        <v>3384</v>
      </c>
      <c r="E1394" s="36" t="s">
        <v>3204</v>
      </c>
      <c r="F1394" s="36" t="s">
        <v>455</v>
      </c>
      <c r="G1394" s="36"/>
      <c r="H1394" s="36">
        <f>STOCK[[#This Row],[Precio Final]]</f>
        <v>22</v>
      </c>
      <c r="I1394" s="101">
        <f>STOCK[[#This Row],[Precio Venta Ideal (x1.5)]]</f>
        <v>13</v>
      </c>
      <c r="J1394" s="37">
        <v>2</v>
      </c>
      <c r="K1394" s="37">
        <f>SUMIFS(VENTAS[Cantidad],VENTAS[Código del producto Vendido],STOCK[[#This Row],[Code]])</f>
        <v>0</v>
      </c>
      <c r="L1394" s="37">
        <f>STOCK[[#This Row],[Entradas]]-STOCK[[#This Row],[Salidas]]</f>
        <v>2</v>
      </c>
      <c r="M1394" s="36">
        <f>STOCK[[#This Row],[Precio Final]]*10%</f>
        <v>2.2000000000000002</v>
      </c>
      <c r="N1394" s="36">
        <v>0</v>
      </c>
      <c r="O1394" s="36">
        <v>0</v>
      </c>
      <c r="P1394" s="36">
        <v>8.8699999999999992</v>
      </c>
      <c r="Q1394" s="37">
        <v>0</v>
      </c>
      <c r="R1394" s="36">
        <v>0</v>
      </c>
      <c r="S1394" s="36">
        <v>1.65</v>
      </c>
      <c r="T1394" s="36">
        <f>STOCK[[#This Row],[Costo Unitario (USD)]]+STOCK[[#This Row],[Costo Envío (USD)]]+STOCK[[#This Row],[Comisión 10%]]</f>
        <v>12.719999999999999</v>
      </c>
      <c r="U1394" s="36">
        <f t="shared" si="2"/>
        <v>13</v>
      </c>
      <c r="V1394" s="36">
        <v>22</v>
      </c>
      <c r="W1394" s="36">
        <f>STOCK[[#This Row],[Precio Final]]-STOCK[[#This Row],[Costo total]]</f>
        <v>9.2800000000000011</v>
      </c>
      <c r="X1394" s="36">
        <f>STOCK[[#This Row],[Ganancia Unitaria]]*STOCK[[#This Row],[Salidas]]</f>
        <v>0</v>
      </c>
      <c r="Y1394" s="36"/>
      <c r="Z1394" s="36"/>
      <c r="AA1394" s="36">
        <f>STOCK[[#This Row],[Costo total]]*STOCK[[#This Row],[Entradas]]</f>
        <v>25.439999999999998</v>
      </c>
      <c r="AB1394" s="36">
        <f>STOCK[[#This Row],[Stock Actual]]*STOCK[[#This Row],[Costo total]]</f>
        <v>25.439999999999998</v>
      </c>
      <c r="AC1394" s="36"/>
    </row>
    <row r="1395" spans="1:29" s="6" customFormat="1" ht="50" customHeight="1">
      <c r="A1395" s="6" t="s">
        <v>3254</v>
      </c>
      <c r="B1395" s="39"/>
      <c r="C1395" s="36" t="s">
        <v>4</v>
      </c>
      <c r="D1395" s="36" t="s">
        <v>3384</v>
      </c>
      <c r="E1395" s="36" t="s">
        <v>3204</v>
      </c>
      <c r="F1395" s="36" t="s">
        <v>243</v>
      </c>
      <c r="G1395" s="36"/>
      <c r="H1395" s="36">
        <f>STOCK[[#This Row],[Precio Final]]</f>
        <v>22</v>
      </c>
      <c r="I1395" s="101">
        <f>STOCK[[#This Row],[Precio Venta Ideal (x1.5)]]</f>
        <v>13</v>
      </c>
      <c r="J1395" s="37">
        <v>3</v>
      </c>
      <c r="K1395" s="37">
        <f>SUMIFS(VENTAS[Cantidad],VENTAS[Código del producto Vendido],STOCK[[#This Row],[Code]])</f>
        <v>1</v>
      </c>
      <c r="L1395" s="37">
        <f>STOCK[[#This Row],[Entradas]]-STOCK[[#This Row],[Salidas]]</f>
        <v>2</v>
      </c>
      <c r="M1395" s="36">
        <f>STOCK[[#This Row],[Precio Final]]*10%</f>
        <v>2.2000000000000002</v>
      </c>
      <c r="N1395" s="36">
        <v>0</v>
      </c>
      <c r="O1395" s="36">
        <v>0</v>
      </c>
      <c r="P1395" s="36">
        <v>8.8699999999999992</v>
      </c>
      <c r="Q1395" s="37">
        <v>0</v>
      </c>
      <c r="R1395" s="36">
        <v>0</v>
      </c>
      <c r="S1395" s="36">
        <v>1.65</v>
      </c>
      <c r="T1395" s="36">
        <f>STOCK[[#This Row],[Costo Unitario (USD)]]+STOCK[[#This Row],[Costo Envío (USD)]]+STOCK[[#This Row],[Comisión 10%]]</f>
        <v>12.719999999999999</v>
      </c>
      <c r="U1395" s="36">
        <f t="shared" si="2"/>
        <v>13</v>
      </c>
      <c r="V1395" s="36">
        <v>22</v>
      </c>
      <c r="W1395" s="36">
        <f>STOCK[[#This Row],[Precio Final]]-STOCK[[#This Row],[Costo total]]</f>
        <v>9.2800000000000011</v>
      </c>
      <c r="X1395" s="36">
        <f>STOCK[[#This Row],[Ganancia Unitaria]]*STOCK[[#This Row],[Salidas]]</f>
        <v>9.2800000000000011</v>
      </c>
      <c r="Y1395" s="36"/>
      <c r="Z1395" s="36"/>
      <c r="AA1395" s="36">
        <f>STOCK[[#This Row],[Costo total]]*STOCK[[#This Row],[Entradas]]</f>
        <v>38.159999999999997</v>
      </c>
      <c r="AB1395" s="36">
        <f>STOCK[[#This Row],[Stock Actual]]*STOCK[[#This Row],[Costo total]]</f>
        <v>25.439999999999998</v>
      </c>
      <c r="AC1395" s="36"/>
    </row>
    <row r="1396" spans="1:29" s="6" customFormat="1" ht="50" customHeight="1">
      <c r="A1396" s="6" t="s">
        <v>3255</v>
      </c>
      <c r="B1396" s="39"/>
      <c r="C1396" s="36" t="s">
        <v>4</v>
      </c>
      <c r="D1396" s="36" t="s">
        <v>3384</v>
      </c>
      <c r="E1396" s="36" t="s">
        <v>3204</v>
      </c>
      <c r="F1396" s="36" t="s">
        <v>244</v>
      </c>
      <c r="G1396" s="36"/>
      <c r="H1396" s="36">
        <f>STOCK[[#This Row],[Precio Final]]</f>
        <v>22</v>
      </c>
      <c r="I1396" s="101">
        <f>STOCK[[#This Row],[Precio Venta Ideal (x1.5)]]</f>
        <v>13</v>
      </c>
      <c r="J1396" s="37">
        <v>3</v>
      </c>
      <c r="K1396" s="37">
        <f>SUMIFS(VENTAS[Cantidad],VENTAS[Código del producto Vendido],STOCK[[#This Row],[Code]])</f>
        <v>3</v>
      </c>
      <c r="L1396" s="37">
        <f>STOCK[[#This Row],[Entradas]]-STOCK[[#This Row],[Salidas]]</f>
        <v>0</v>
      </c>
      <c r="M1396" s="36">
        <f>STOCK[[#This Row],[Precio Final]]*10%</f>
        <v>2.2000000000000002</v>
      </c>
      <c r="N1396" s="36">
        <v>0</v>
      </c>
      <c r="O1396" s="36">
        <v>0</v>
      </c>
      <c r="P1396" s="36">
        <v>8.8699999999999992</v>
      </c>
      <c r="Q1396" s="37">
        <v>0</v>
      </c>
      <c r="R1396" s="36">
        <v>0</v>
      </c>
      <c r="S1396" s="36">
        <v>1.65</v>
      </c>
      <c r="T1396" s="36">
        <f>STOCK[[#This Row],[Costo Unitario (USD)]]+STOCK[[#This Row],[Costo Envío (USD)]]+STOCK[[#This Row],[Comisión 10%]]</f>
        <v>12.719999999999999</v>
      </c>
      <c r="U1396" s="36">
        <f t="shared" si="2"/>
        <v>13</v>
      </c>
      <c r="V1396" s="36">
        <v>22</v>
      </c>
      <c r="W1396" s="36">
        <f>STOCK[[#This Row],[Precio Final]]-STOCK[[#This Row],[Costo total]]</f>
        <v>9.2800000000000011</v>
      </c>
      <c r="X1396" s="36">
        <f>STOCK[[#This Row],[Ganancia Unitaria]]*STOCK[[#This Row],[Salidas]]</f>
        <v>27.840000000000003</v>
      </c>
      <c r="Y1396" s="36"/>
      <c r="Z1396" s="36"/>
      <c r="AA1396" s="36">
        <f>STOCK[[#This Row],[Costo total]]*STOCK[[#This Row],[Entradas]]</f>
        <v>38.159999999999997</v>
      </c>
      <c r="AB1396" s="36">
        <f>STOCK[[#This Row],[Stock Actual]]*STOCK[[#This Row],[Costo total]]</f>
        <v>0</v>
      </c>
      <c r="AC1396" s="36"/>
    </row>
    <row r="1397" spans="1:29" s="6" customFormat="1" ht="50" customHeight="1">
      <c r="A1397" s="6" t="s">
        <v>3256</v>
      </c>
      <c r="B1397" s="39"/>
      <c r="C1397" s="36" t="s">
        <v>4</v>
      </c>
      <c r="D1397" s="36" t="s">
        <v>2255</v>
      </c>
      <c r="E1397" s="36" t="s">
        <v>3385</v>
      </c>
      <c r="F1397" s="36" t="s">
        <v>238</v>
      </c>
      <c r="G1397" s="36"/>
      <c r="H1397" s="36">
        <f>STOCK[[#This Row],[Precio Final]]</f>
        <v>18</v>
      </c>
      <c r="I1397" s="101">
        <f>STOCK[[#This Row],[Precio Venta Ideal (x1.5)]]</f>
        <v>11</v>
      </c>
      <c r="J1397" s="37">
        <v>2</v>
      </c>
      <c r="K1397" s="37">
        <f>SUMIFS(VENTAS[Cantidad],VENTAS[Código del producto Vendido],STOCK[[#This Row],[Code]])</f>
        <v>0</v>
      </c>
      <c r="L1397" s="37">
        <f>STOCK[[#This Row],[Entradas]]-STOCK[[#This Row],[Salidas]]</f>
        <v>2</v>
      </c>
      <c r="M1397" s="36">
        <f>STOCK[[#This Row],[Precio Final]]*10%</f>
        <v>1.8</v>
      </c>
      <c r="N1397" s="36">
        <v>0</v>
      </c>
      <c r="O1397" s="36">
        <v>0</v>
      </c>
      <c r="P1397" s="36">
        <v>7.07</v>
      </c>
      <c r="Q1397" s="37">
        <v>0</v>
      </c>
      <c r="R1397" s="36">
        <v>0</v>
      </c>
      <c r="S1397" s="36">
        <v>1.65</v>
      </c>
      <c r="T1397" s="36">
        <f>STOCK[[#This Row],[Costo Unitario (USD)]]+STOCK[[#This Row],[Costo Envío (USD)]]+STOCK[[#This Row],[Comisión 10%]]</f>
        <v>10.520000000000001</v>
      </c>
      <c r="U1397" s="36">
        <f t="shared" si="2"/>
        <v>11</v>
      </c>
      <c r="V1397" s="36">
        <v>18</v>
      </c>
      <c r="W1397" s="36">
        <f>STOCK[[#This Row],[Precio Final]]-STOCK[[#This Row],[Costo total]]</f>
        <v>7.4799999999999986</v>
      </c>
      <c r="X1397" s="36">
        <f>STOCK[[#This Row],[Ganancia Unitaria]]*STOCK[[#This Row],[Salidas]]</f>
        <v>0</v>
      </c>
      <c r="Y1397" s="36"/>
      <c r="Z1397" s="36"/>
      <c r="AA1397" s="36">
        <f>STOCK[[#This Row],[Costo total]]*STOCK[[#This Row],[Entradas]]</f>
        <v>21.040000000000003</v>
      </c>
      <c r="AB1397" s="36">
        <f>STOCK[[#This Row],[Stock Actual]]*STOCK[[#This Row],[Costo total]]</f>
        <v>21.040000000000003</v>
      </c>
      <c r="AC1397" s="36"/>
    </row>
    <row r="1398" spans="1:29" s="6" customFormat="1" ht="50" customHeight="1">
      <c r="A1398" s="6" t="s">
        <v>3257</v>
      </c>
      <c r="B1398" s="39"/>
      <c r="C1398" s="36" t="s">
        <v>4</v>
      </c>
      <c r="D1398" s="36" t="s">
        <v>2255</v>
      </c>
      <c r="E1398" s="36" t="s">
        <v>3385</v>
      </c>
      <c r="F1398" s="36" t="s">
        <v>241</v>
      </c>
      <c r="G1398" s="36"/>
      <c r="H1398" s="36">
        <f>STOCK[[#This Row],[Precio Final]]</f>
        <v>18</v>
      </c>
      <c r="I1398" s="101">
        <f>STOCK[[#This Row],[Precio Venta Ideal (x1.5)]]</f>
        <v>11</v>
      </c>
      <c r="J1398" s="37">
        <v>2</v>
      </c>
      <c r="K1398" s="37">
        <f>SUMIFS(VENTAS[Cantidad],VENTAS[Código del producto Vendido],STOCK[[#This Row],[Code]])</f>
        <v>0</v>
      </c>
      <c r="L1398" s="37">
        <f>STOCK[[#This Row],[Entradas]]-STOCK[[#This Row],[Salidas]]</f>
        <v>2</v>
      </c>
      <c r="M1398" s="36">
        <f>STOCK[[#This Row],[Precio Final]]*10%</f>
        <v>1.8</v>
      </c>
      <c r="N1398" s="36">
        <v>0</v>
      </c>
      <c r="O1398" s="36">
        <v>0</v>
      </c>
      <c r="P1398" s="36">
        <v>7.07</v>
      </c>
      <c r="Q1398" s="37">
        <v>0</v>
      </c>
      <c r="R1398" s="36">
        <v>0</v>
      </c>
      <c r="S1398" s="36">
        <v>1.65</v>
      </c>
      <c r="T1398" s="36">
        <f>STOCK[[#This Row],[Costo Unitario (USD)]]+STOCK[[#This Row],[Costo Envío (USD)]]+STOCK[[#This Row],[Comisión 10%]]</f>
        <v>10.520000000000001</v>
      </c>
      <c r="U1398" s="36">
        <f t="shared" si="2"/>
        <v>11</v>
      </c>
      <c r="V1398" s="36">
        <v>18</v>
      </c>
      <c r="W1398" s="36">
        <f>STOCK[[#This Row],[Precio Final]]-STOCK[[#This Row],[Costo total]]</f>
        <v>7.4799999999999986</v>
      </c>
      <c r="X1398" s="36">
        <f>STOCK[[#This Row],[Ganancia Unitaria]]*STOCK[[#This Row],[Salidas]]</f>
        <v>0</v>
      </c>
      <c r="Y1398" s="36"/>
      <c r="Z1398" s="36"/>
      <c r="AA1398" s="36">
        <f>STOCK[[#This Row],[Costo total]]*STOCK[[#This Row],[Entradas]]</f>
        <v>21.040000000000003</v>
      </c>
      <c r="AB1398" s="36">
        <f>STOCK[[#This Row],[Stock Actual]]*STOCK[[#This Row],[Costo total]]</f>
        <v>21.040000000000003</v>
      </c>
      <c r="AC1398" s="36"/>
    </row>
    <row r="1399" spans="1:29" s="6" customFormat="1" ht="50" customHeight="1">
      <c r="A1399" s="6" t="s">
        <v>3258</v>
      </c>
      <c r="B1399" s="39"/>
      <c r="C1399" s="36" t="s">
        <v>4</v>
      </c>
      <c r="D1399" s="36" t="s">
        <v>2255</v>
      </c>
      <c r="E1399" s="36" t="s">
        <v>3385</v>
      </c>
      <c r="F1399" s="36" t="s">
        <v>243</v>
      </c>
      <c r="G1399" s="36"/>
      <c r="H1399" s="36">
        <f>STOCK[[#This Row],[Precio Final]]</f>
        <v>18</v>
      </c>
      <c r="I1399" s="101">
        <f>STOCK[[#This Row],[Precio Venta Ideal (x1.5)]]</f>
        <v>11</v>
      </c>
      <c r="J1399" s="37">
        <v>2</v>
      </c>
      <c r="K1399" s="37">
        <f>SUMIFS(VENTAS[Cantidad],VENTAS[Código del producto Vendido],STOCK[[#This Row],[Code]])</f>
        <v>0</v>
      </c>
      <c r="L1399" s="37">
        <f>STOCK[[#This Row],[Entradas]]-STOCK[[#This Row],[Salidas]]</f>
        <v>2</v>
      </c>
      <c r="M1399" s="36">
        <f>STOCK[[#This Row],[Precio Final]]*10%</f>
        <v>1.8</v>
      </c>
      <c r="N1399" s="36">
        <v>0</v>
      </c>
      <c r="O1399" s="36">
        <v>0</v>
      </c>
      <c r="P1399" s="36">
        <v>7.07</v>
      </c>
      <c r="Q1399" s="37">
        <v>0</v>
      </c>
      <c r="R1399" s="36">
        <v>0</v>
      </c>
      <c r="S1399" s="36">
        <v>1.65</v>
      </c>
      <c r="T1399" s="36">
        <f>STOCK[[#This Row],[Costo Unitario (USD)]]+STOCK[[#This Row],[Costo Envío (USD)]]+STOCK[[#This Row],[Comisión 10%]]</f>
        <v>10.520000000000001</v>
      </c>
      <c r="U1399" s="36">
        <f t="shared" si="2"/>
        <v>11</v>
      </c>
      <c r="V1399" s="36">
        <v>18</v>
      </c>
      <c r="W1399" s="36">
        <f>STOCK[[#This Row],[Precio Final]]-STOCK[[#This Row],[Costo total]]</f>
        <v>7.4799999999999986</v>
      </c>
      <c r="X1399" s="36">
        <f>STOCK[[#This Row],[Ganancia Unitaria]]*STOCK[[#This Row],[Salidas]]</f>
        <v>0</v>
      </c>
      <c r="Y1399" s="36"/>
      <c r="Z1399" s="36"/>
      <c r="AA1399" s="36">
        <f>STOCK[[#This Row],[Costo total]]*STOCK[[#This Row],[Entradas]]</f>
        <v>21.040000000000003</v>
      </c>
      <c r="AB1399" s="36">
        <f>STOCK[[#This Row],[Stock Actual]]*STOCK[[#This Row],[Costo total]]</f>
        <v>21.040000000000003</v>
      </c>
      <c r="AC1399" s="36"/>
    </row>
    <row r="1400" spans="1:29" s="6" customFormat="1" ht="50" customHeight="1">
      <c r="A1400" s="6" t="s">
        <v>3259</v>
      </c>
      <c r="B1400" s="39"/>
      <c r="C1400" s="36" t="s">
        <v>4</v>
      </c>
      <c r="D1400" s="36" t="s">
        <v>2255</v>
      </c>
      <c r="E1400" s="36" t="s">
        <v>3413</v>
      </c>
      <c r="F1400" s="36" t="s">
        <v>238</v>
      </c>
      <c r="G1400" s="36"/>
      <c r="H1400" s="36">
        <f>STOCK[[#This Row],[Precio Final]]</f>
        <v>18</v>
      </c>
      <c r="I1400" s="101">
        <f>STOCK[[#This Row],[Precio Venta Ideal (x1.5)]]</f>
        <v>12</v>
      </c>
      <c r="J1400" s="37">
        <v>2</v>
      </c>
      <c r="K1400" s="37">
        <f>SUMIFS(VENTAS[Cantidad],VENTAS[Código del producto Vendido],STOCK[[#This Row],[Code]])</f>
        <v>0</v>
      </c>
      <c r="L1400" s="37">
        <f>STOCK[[#This Row],[Entradas]]-STOCK[[#This Row],[Salidas]]</f>
        <v>2</v>
      </c>
      <c r="M1400" s="36">
        <f>STOCK[[#This Row],[Precio Final]]*10%</f>
        <v>1.8</v>
      </c>
      <c r="N1400" s="36">
        <v>0</v>
      </c>
      <c r="O1400" s="36">
        <v>0</v>
      </c>
      <c r="P1400" s="36">
        <v>7.58</v>
      </c>
      <c r="Q1400" s="37">
        <v>0</v>
      </c>
      <c r="R1400" s="36">
        <v>0</v>
      </c>
      <c r="S1400" s="36">
        <v>1.65</v>
      </c>
      <c r="T1400" s="36">
        <f>STOCK[[#This Row],[Costo Unitario (USD)]]+STOCK[[#This Row],[Costo Envío (USD)]]+STOCK[[#This Row],[Comisión 10%]]</f>
        <v>11.030000000000001</v>
      </c>
      <c r="U1400" s="36">
        <f t="shared" si="2"/>
        <v>12</v>
      </c>
      <c r="V1400" s="36">
        <v>18</v>
      </c>
      <c r="W1400" s="36">
        <f>STOCK[[#This Row],[Precio Final]]-STOCK[[#This Row],[Costo total]]</f>
        <v>6.9699999999999989</v>
      </c>
      <c r="X1400" s="36">
        <f>STOCK[[#This Row],[Ganancia Unitaria]]*STOCK[[#This Row],[Salidas]]</f>
        <v>0</v>
      </c>
      <c r="Y1400" s="36"/>
      <c r="Z1400" s="36"/>
      <c r="AA1400" s="36">
        <f>STOCK[[#This Row],[Costo total]]*STOCK[[#This Row],[Entradas]]</f>
        <v>22.060000000000002</v>
      </c>
      <c r="AB1400" s="36">
        <f>STOCK[[#This Row],[Stock Actual]]*STOCK[[#This Row],[Costo total]]</f>
        <v>22.060000000000002</v>
      </c>
      <c r="AC1400" s="36"/>
    </row>
    <row r="1401" spans="1:29" s="6" customFormat="1" ht="50" customHeight="1">
      <c r="A1401" s="6" t="s">
        <v>3260</v>
      </c>
      <c r="B1401" s="39"/>
      <c r="C1401" s="36" t="s">
        <v>4</v>
      </c>
      <c r="D1401" s="36" t="s">
        <v>2255</v>
      </c>
      <c r="E1401" s="36" t="s">
        <v>3413</v>
      </c>
      <c r="F1401" s="36" t="s">
        <v>244</v>
      </c>
      <c r="G1401" s="36"/>
      <c r="H1401" s="36">
        <f>STOCK[[#This Row],[Precio Final]]</f>
        <v>18</v>
      </c>
      <c r="I1401" s="101">
        <f>STOCK[[#This Row],[Precio Venta Ideal (x1.5)]]</f>
        <v>12</v>
      </c>
      <c r="J1401" s="37">
        <v>1</v>
      </c>
      <c r="K1401" s="37">
        <f>SUMIFS(VENTAS[Cantidad],VENTAS[Código del producto Vendido],STOCK[[#This Row],[Code]])</f>
        <v>0</v>
      </c>
      <c r="L1401" s="37">
        <f>STOCK[[#This Row],[Entradas]]-STOCK[[#This Row],[Salidas]]</f>
        <v>1</v>
      </c>
      <c r="M1401" s="36">
        <f>STOCK[[#This Row],[Precio Final]]*10%</f>
        <v>1.8</v>
      </c>
      <c r="N1401" s="36">
        <v>0</v>
      </c>
      <c r="O1401" s="36">
        <v>0</v>
      </c>
      <c r="P1401" s="36">
        <v>7.58</v>
      </c>
      <c r="Q1401" s="37">
        <v>0</v>
      </c>
      <c r="R1401" s="36">
        <v>0</v>
      </c>
      <c r="S1401" s="36">
        <v>1.65</v>
      </c>
      <c r="T1401" s="36">
        <f>STOCK[[#This Row],[Costo Unitario (USD)]]+STOCK[[#This Row],[Costo Envío (USD)]]+STOCK[[#This Row],[Comisión 10%]]</f>
        <v>11.030000000000001</v>
      </c>
      <c r="U1401" s="36">
        <f t="shared" si="2"/>
        <v>12</v>
      </c>
      <c r="V1401" s="36">
        <v>18</v>
      </c>
      <c r="W1401" s="36">
        <f>STOCK[[#This Row],[Precio Final]]-STOCK[[#This Row],[Costo total]]</f>
        <v>6.9699999999999989</v>
      </c>
      <c r="X1401" s="36">
        <f>STOCK[[#This Row],[Ganancia Unitaria]]*STOCK[[#This Row],[Salidas]]</f>
        <v>0</v>
      </c>
      <c r="Y1401" s="36"/>
      <c r="Z1401" s="36"/>
      <c r="AA1401" s="36">
        <f>STOCK[[#This Row],[Costo total]]*STOCK[[#This Row],[Entradas]]</f>
        <v>11.030000000000001</v>
      </c>
      <c r="AB1401" s="36">
        <f>STOCK[[#This Row],[Stock Actual]]*STOCK[[#This Row],[Costo total]]</f>
        <v>11.030000000000001</v>
      </c>
      <c r="AC1401" s="36"/>
    </row>
    <row r="1402" spans="1:29" s="6" customFormat="1" ht="50" customHeight="1">
      <c r="A1402" s="6" t="s">
        <v>3261</v>
      </c>
      <c r="B1402" s="39"/>
      <c r="C1402" s="36" t="s">
        <v>4</v>
      </c>
      <c r="D1402" s="36" t="s">
        <v>2580</v>
      </c>
      <c r="E1402" s="36" t="s">
        <v>3380</v>
      </c>
      <c r="F1402" s="36" t="s">
        <v>3201</v>
      </c>
      <c r="G1402" s="36"/>
      <c r="H1402" s="36">
        <f>STOCK[[#This Row],[Precio Final]]</f>
        <v>25</v>
      </c>
      <c r="I1402" s="101">
        <f>STOCK[[#This Row],[Precio Venta Ideal (x1.5)]]</f>
        <v>18</v>
      </c>
      <c r="J1402" s="37">
        <v>7</v>
      </c>
      <c r="K1402" s="37">
        <f>SUMIFS(VENTAS[Cantidad],VENTAS[Código del producto Vendido],STOCK[[#This Row],[Code]])</f>
        <v>7</v>
      </c>
      <c r="L1402" s="37">
        <f>STOCK[[#This Row],[Entradas]]-STOCK[[#This Row],[Salidas]]</f>
        <v>0</v>
      </c>
      <c r="M1402" s="36">
        <f>STOCK[[#This Row],[Precio Final]]*10%</f>
        <v>2.5</v>
      </c>
      <c r="N1402" s="36">
        <v>0</v>
      </c>
      <c r="O1402" s="36">
        <v>0</v>
      </c>
      <c r="P1402" s="36">
        <v>13.2</v>
      </c>
      <c r="Q1402" s="37">
        <v>0</v>
      </c>
      <c r="R1402" s="36">
        <v>0</v>
      </c>
      <c r="S1402" s="36">
        <v>1.65</v>
      </c>
      <c r="T1402" s="36">
        <f>STOCK[[#This Row],[Costo Unitario (USD)]]+STOCK[[#This Row],[Costo Envío (USD)]]+STOCK[[#This Row],[Comisión 10%]]</f>
        <v>17.350000000000001</v>
      </c>
      <c r="U1402" s="36">
        <f t="shared" si="2"/>
        <v>18</v>
      </c>
      <c r="V1402" s="36">
        <v>25</v>
      </c>
      <c r="W1402" s="36">
        <f>STOCK[[#This Row],[Precio Final]]-STOCK[[#This Row],[Costo total]]</f>
        <v>7.6499999999999986</v>
      </c>
      <c r="X1402" s="36">
        <f>STOCK[[#This Row],[Ganancia Unitaria]]*STOCK[[#This Row],[Salidas]]</f>
        <v>53.54999999999999</v>
      </c>
      <c r="Y1402" s="36"/>
      <c r="Z1402" s="36"/>
      <c r="AA1402" s="36">
        <f>STOCK[[#This Row],[Costo total]]*STOCK[[#This Row],[Entradas]]</f>
        <v>121.45000000000002</v>
      </c>
      <c r="AB1402" s="36">
        <f>STOCK[[#This Row],[Stock Actual]]*STOCK[[#This Row],[Costo total]]</f>
        <v>0</v>
      </c>
      <c r="AC1402" s="36"/>
    </row>
    <row r="1403" spans="1:29" s="6" customFormat="1" ht="50" customHeight="1">
      <c r="A1403" s="6" t="s">
        <v>3262</v>
      </c>
      <c r="B1403" s="39"/>
      <c r="C1403" s="36" t="s">
        <v>4</v>
      </c>
      <c r="D1403" s="36" t="s">
        <v>2760</v>
      </c>
      <c r="E1403" s="36" t="s">
        <v>3412</v>
      </c>
      <c r="F1403" s="36" t="s">
        <v>241</v>
      </c>
      <c r="G1403" s="36"/>
      <c r="H1403" s="36">
        <f>STOCK[[#This Row],[Precio Final]]</f>
        <v>30</v>
      </c>
      <c r="I1403" s="101">
        <f>STOCK[[#This Row],[Precio Venta Ideal (x1.5)]]</f>
        <v>17</v>
      </c>
      <c r="J1403" s="37">
        <v>1</v>
      </c>
      <c r="K1403" s="37">
        <f>SUMIFS(VENTAS[Cantidad],VENTAS[Código del producto Vendido],STOCK[[#This Row],[Code]])</f>
        <v>0</v>
      </c>
      <c r="L1403" s="37">
        <f>STOCK[[#This Row],[Entradas]]-STOCK[[#This Row],[Salidas]]</f>
        <v>1</v>
      </c>
      <c r="M1403" s="36">
        <f>STOCK[[#This Row],[Precio Final]]*10%</f>
        <v>3</v>
      </c>
      <c r="N1403" s="36">
        <v>0</v>
      </c>
      <c r="O1403" s="36">
        <v>0</v>
      </c>
      <c r="P1403" s="36">
        <v>11.84</v>
      </c>
      <c r="Q1403" s="37">
        <v>0</v>
      </c>
      <c r="R1403" s="36">
        <v>0</v>
      </c>
      <c r="S1403" s="36">
        <v>1.65</v>
      </c>
      <c r="T1403" s="36">
        <f>STOCK[[#This Row],[Costo Unitario (USD)]]+STOCK[[#This Row],[Costo Envío (USD)]]+STOCK[[#This Row],[Comisión 10%]]</f>
        <v>16.490000000000002</v>
      </c>
      <c r="U1403" s="36">
        <f t="shared" si="2"/>
        <v>17</v>
      </c>
      <c r="V1403" s="36">
        <v>30</v>
      </c>
      <c r="W1403" s="36">
        <f>STOCK[[#This Row],[Precio Final]]-STOCK[[#This Row],[Costo total]]</f>
        <v>13.509999999999998</v>
      </c>
      <c r="X1403" s="36">
        <f>STOCK[[#This Row],[Ganancia Unitaria]]*STOCK[[#This Row],[Salidas]]</f>
        <v>0</v>
      </c>
      <c r="Y1403" s="36"/>
      <c r="Z1403" s="36"/>
      <c r="AA1403" s="36">
        <f>STOCK[[#This Row],[Costo total]]*STOCK[[#This Row],[Entradas]]</f>
        <v>16.490000000000002</v>
      </c>
      <c r="AB1403" s="36">
        <f>STOCK[[#This Row],[Stock Actual]]*STOCK[[#This Row],[Costo total]]</f>
        <v>16.490000000000002</v>
      </c>
      <c r="AC1403" s="36"/>
    </row>
    <row r="1404" spans="1:29" s="6" customFormat="1" ht="50" customHeight="1">
      <c r="A1404" s="6" t="s">
        <v>3263</v>
      </c>
      <c r="B1404" s="39"/>
      <c r="C1404" s="36" t="s">
        <v>4</v>
      </c>
      <c r="D1404" s="36" t="s">
        <v>2760</v>
      </c>
      <c r="E1404" s="36" t="s">
        <v>3412</v>
      </c>
      <c r="F1404" s="36" t="s">
        <v>243</v>
      </c>
      <c r="G1404" s="36"/>
      <c r="H1404" s="36">
        <f>STOCK[[#This Row],[Precio Final]]</f>
        <v>30</v>
      </c>
      <c r="I1404" s="101">
        <f>STOCK[[#This Row],[Precio Venta Ideal (x1.5)]]</f>
        <v>17</v>
      </c>
      <c r="J1404" s="37">
        <v>1</v>
      </c>
      <c r="K1404" s="37">
        <f>SUMIFS(VENTAS[Cantidad],VENTAS[Código del producto Vendido],STOCK[[#This Row],[Code]])</f>
        <v>0</v>
      </c>
      <c r="L1404" s="37">
        <f>STOCK[[#This Row],[Entradas]]-STOCK[[#This Row],[Salidas]]</f>
        <v>1</v>
      </c>
      <c r="M1404" s="36">
        <f>STOCK[[#This Row],[Precio Final]]*10%</f>
        <v>3</v>
      </c>
      <c r="N1404" s="36">
        <v>0</v>
      </c>
      <c r="O1404" s="36">
        <v>0</v>
      </c>
      <c r="P1404" s="36">
        <v>11.84</v>
      </c>
      <c r="Q1404" s="37">
        <v>0</v>
      </c>
      <c r="R1404" s="36">
        <v>0</v>
      </c>
      <c r="S1404" s="36">
        <v>1.65</v>
      </c>
      <c r="T1404" s="36">
        <f>STOCK[[#This Row],[Costo Unitario (USD)]]+STOCK[[#This Row],[Costo Envío (USD)]]+STOCK[[#This Row],[Comisión 10%]]</f>
        <v>16.490000000000002</v>
      </c>
      <c r="U1404" s="36">
        <f t="shared" si="2"/>
        <v>17</v>
      </c>
      <c r="V1404" s="36">
        <v>30</v>
      </c>
      <c r="W1404" s="36">
        <f>STOCK[[#This Row],[Precio Final]]-STOCK[[#This Row],[Costo total]]</f>
        <v>13.509999999999998</v>
      </c>
      <c r="X1404" s="36">
        <f>STOCK[[#This Row],[Ganancia Unitaria]]*STOCK[[#This Row],[Salidas]]</f>
        <v>0</v>
      </c>
      <c r="Y1404" s="36"/>
      <c r="Z1404" s="36"/>
      <c r="AA1404" s="36">
        <f>STOCK[[#This Row],[Costo total]]*STOCK[[#This Row],[Entradas]]</f>
        <v>16.490000000000002</v>
      </c>
      <c r="AB1404" s="36">
        <f>STOCK[[#This Row],[Stock Actual]]*STOCK[[#This Row],[Costo total]]</f>
        <v>16.490000000000002</v>
      </c>
      <c r="AC1404" s="36"/>
    </row>
    <row r="1405" spans="1:29" s="6" customFormat="1" ht="50" customHeight="1">
      <c r="A1405" s="6" t="s">
        <v>3264</v>
      </c>
      <c r="B1405" s="39"/>
      <c r="C1405" s="36" t="s">
        <v>4</v>
      </c>
      <c r="D1405" s="36" t="s">
        <v>2760</v>
      </c>
      <c r="E1405" s="36" t="s">
        <v>3412</v>
      </c>
      <c r="F1405" s="36" t="s">
        <v>244</v>
      </c>
      <c r="G1405" s="36"/>
      <c r="H1405" s="36">
        <f>STOCK[[#This Row],[Precio Final]]</f>
        <v>30</v>
      </c>
      <c r="I1405" s="101">
        <f>STOCK[[#This Row],[Precio Venta Ideal (x1.5)]]</f>
        <v>17</v>
      </c>
      <c r="J1405" s="37">
        <v>1</v>
      </c>
      <c r="K1405" s="37">
        <f>SUMIFS(VENTAS[Cantidad],VENTAS[Código del producto Vendido],STOCK[[#This Row],[Code]])</f>
        <v>0</v>
      </c>
      <c r="L1405" s="37">
        <f>STOCK[[#This Row],[Entradas]]-STOCK[[#This Row],[Salidas]]</f>
        <v>1</v>
      </c>
      <c r="M1405" s="36">
        <f>STOCK[[#This Row],[Precio Final]]*10%</f>
        <v>3</v>
      </c>
      <c r="N1405" s="36">
        <v>0</v>
      </c>
      <c r="O1405" s="36">
        <v>0</v>
      </c>
      <c r="P1405" s="36">
        <v>11.84</v>
      </c>
      <c r="Q1405" s="37">
        <v>0</v>
      </c>
      <c r="R1405" s="36">
        <v>0</v>
      </c>
      <c r="S1405" s="36">
        <v>1.65</v>
      </c>
      <c r="T1405" s="36">
        <f>STOCK[[#This Row],[Costo Unitario (USD)]]+STOCK[[#This Row],[Costo Envío (USD)]]+STOCK[[#This Row],[Comisión 10%]]</f>
        <v>16.490000000000002</v>
      </c>
      <c r="U1405" s="36">
        <f t="shared" si="2"/>
        <v>17</v>
      </c>
      <c r="V1405" s="36">
        <v>30</v>
      </c>
      <c r="W1405" s="36">
        <f>STOCK[[#This Row],[Precio Final]]-STOCK[[#This Row],[Costo total]]</f>
        <v>13.509999999999998</v>
      </c>
      <c r="X1405" s="36">
        <f>STOCK[[#This Row],[Ganancia Unitaria]]*STOCK[[#This Row],[Salidas]]</f>
        <v>0</v>
      </c>
      <c r="Y1405" s="36"/>
      <c r="Z1405" s="36"/>
      <c r="AA1405" s="36">
        <f>STOCK[[#This Row],[Costo total]]*STOCK[[#This Row],[Entradas]]</f>
        <v>16.490000000000002</v>
      </c>
      <c r="AB1405" s="36">
        <f>STOCK[[#This Row],[Stock Actual]]*STOCK[[#This Row],[Costo total]]</f>
        <v>16.490000000000002</v>
      </c>
      <c r="AC1405" s="36"/>
    </row>
    <row r="1406" spans="1:29" s="6" customFormat="1" ht="50" customHeight="1">
      <c r="A1406" s="6" t="s">
        <v>3265</v>
      </c>
      <c r="B1406" s="39"/>
      <c r="C1406" s="36" t="s">
        <v>4</v>
      </c>
      <c r="D1406" s="36" t="s">
        <v>2760</v>
      </c>
      <c r="E1406" s="36" t="s">
        <v>3205</v>
      </c>
      <c r="F1406" s="36" t="s">
        <v>238</v>
      </c>
      <c r="G1406" s="36"/>
      <c r="H1406" s="36">
        <f>STOCK[[#This Row],[Precio Final]]</f>
        <v>25</v>
      </c>
      <c r="I1406" s="101">
        <f>STOCK[[#This Row],[Precio Venta Ideal (x1.5)]]</f>
        <v>15</v>
      </c>
      <c r="J1406" s="37">
        <v>2</v>
      </c>
      <c r="K1406" s="37">
        <f>SUMIFS(VENTAS[Cantidad],VENTAS[Código del producto Vendido],STOCK[[#This Row],[Code]])</f>
        <v>0</v>
      </c>
      <c r="L1406" s="37">
        <f>STOCK[[#This Row],[Entradas]]-STOCK[[#This Row],[Salidas]]</f>
        <v>2</v>
      </c>
      <c r="M1406" s="36">
        <f>STOCK[[#This Row],[Precio Final]]*10%</f>
        <v>2.5</v>
      </c>
      <c r="N1406" s="36">
        <v>0</v>
      </c>
      <c r="O1406" s="36">
        <v>0</v>
      </c>
      <c r="P1406" s="36">
        <v>10.33</v>
      </c>
      <c r="Q1406" s="37">
        <v>0</v>
      </c>
      <c r="R1406" s="36">
        <v>0</v>
      </c>
      <c r="S1406" s="36">
        <v>1.65</v>
      </c>
      <c r="T1406" s="36">
        <f>STOCK[[#This Row],[Costo Unitario (USD)]]+STOCK[[#This Row],[Costo Envío (USD)]]+STOCK[[#This Row],[Comisión 10%]]</f>
        <v>14.48</v>
      </c>
      <c r="U1406" s="36">
        <f t="shared" si="2"/>
        <v>15</v>
      </c>
      <c r="V1406" s="36">
        <v>25</v>
      </c>
      <c r="W1406" s="36">
        <f>STOCK[[#This Row],[Precio Final]]-STOCK[[#This Row],[Costo total]]</f>
        <v>10.52</v>
      </c>
      <c r="X1406" s="36">
        <f>STOCK[[#This Row],[Ganancia Unitaria]]*STOCK[[#This Row],[Salidas]]</f>
        <v>0</v>
      </c>
      <c r="Y1406" s="36"/>
      <c r="Z1406" s="36"/>
      <c r="AA1406" s="36">
        <f>STOCK[[#This Row],[Costo total]]*STOCK[[#This Row],[Entradas]]</f>
        <v>28.96</v>
      </c>
      <c r="AB1406" s="36">
        <f>STOCK[[#This Row],[Stock Actual]]*STOCK[[#This Row],[Costo total]]</f>
        <v>28.96</v>
      </c>
      <c r="AC1406" s="36"/>
    </row>
    <row r="1407" spans="1:29" s="6" customFormat="1" ht="50" customHeight="1">
      <c r="A1407" s="6" t="s">
        <v>3266</v>
      </c>
      <c r="B1407" s="39"/>
      <c r="C1407" s="36" t="s">
        <v>4</v>
      </c>
      <c r="D1407" s="36" t="s">
        <v>2760</v>
      </c>
      <c r="E1407" s="36" t="s">
        <v>3205</v>
      </c>
      <c r="F1407" s="36" t="s">
        <v>241</v>
      </c>
      <c r="G1407" s="36"/>
      <c r="H1407" s="36">
        <f>STOCK[[#This Row],[Precio Final]]</f>
        <v>25</v>
      </c>
      <c r="I1407" s="101">
        <f>STOCK[[#This Row],[Precio Venta Ideal (x1.5)]]</f>
        <v>15</v>
      </c>
      <c r="J1407" s="37">
        <v>2</v>
      </c>
      <c r="K1407" s="37">
        <f>SUMIFS(VENTAS[Cantidad],VENTAS[Código del producto Vendido],STOCK[[#This Row],[Code]])</f>
        <v>0</v>
      </c>
      <c r="L1407" s="37">
        <f>STOCK[[#This Row],[Entradas]]-STOCK[[#This Row],[Salidas]]</f>
        <v>2</v>
      </c>
      <c r="M1407" s="36">
        <f>STOCK[[#This Row],[Precio Final]]*10%</f>
        <v>2.5</v>
      </c>
      <c r="N1407" s="36">
        <v>0</v>
      </c>
      <c r="O1407" s="36">
        <v>0</v>
      </c>
      <c r="P1407" s="36">
        <v>10.33</v>
      </c>
      <c r="Q1407" s="37">
        <v>0</v>
      </c>
      <c r="R1407" s="36">
        <v>0</v>
      </c>
      <c r="S1407" s="36">
        <v>1.65</v>
      </c>
      <c r="T1407" s="36">
        <f>STOCK[[#This Row],[Costo Unitario (USD)]]+STOCK[[#This Row],[Costo Envío (USD)]]+STOCK[[#This Row],[Comisión 10%]]</f>
        <v>14.48</v>
      </c>
      <c r="U1407" s="36">
        <f t="shared" si="2"/>
        <v>15</v>
      </c>
      <c r="V1407" s="36">
        <v>25</v>
      </c>
      <c r="W1407" s="36">
        <f>STOCK[[#This Row],[Precio Final]]-STOCK[[#This Row],[Costo total]]</f>
        <v>10.52</v>
      </c>
      <c r="X1407" s="36">
        <f>STOCK[[#This Row],[Ganancia Unitaria]]*STOCK[[#This Row],[Salidas]]</f>
        <v>0</v>
      </c>
      <c r="Y1407" s="36"/>
      <c r="Z1407" s="36"/>
      <c r="AA1407" s="36">
        <f>STOCK[[#This Row],[Costo total]]*STOCK[[#This Row],[Entradas]]</f>
        <v>28.96</v>
      </c>
      <c r="AB1407" s="36">
        <f>STOCK[[#This Row],[Stock Actual]]*STOCK[[#This Row],[Costo total]]</f>
        <v>28.96</v>
      </c>
      <c r="AC1407" s="36"/>
    </row>
    <row r="1408" spans="1:29" s="6" customFormat="1" ht="50" customHeight="1">
      <c r="A1408" s="6" t="s">
        <v>3267</v>
      </c>
      <c r="B1408" s="39"/>
      <c r="C1408" s="36" t="s">
        <v>4</v>
      </c>
      <c r="D1408" s="36" t="s">
        <v>2760</v>
      </c>
      <c r="E1408" s="36" t="s">
        <v>3205</v>
      </c>
      <c r="F1408" s="36" t="s">
        <v>243</v>
      </c>
      <c r="G1408" s="36"/>
      <c r="H1408" s="36">
        <f>STOCK[[#This Row],[Precio Final]]</f>
        <v>25</v>
      </c>
      <c r="I1408" s="101">
        <f>STOCK[[#This Row],[Precio Venta Ideal (x1.5)]]</f>
        <v>15</v>
      </c>
      <c r="J1408" s="37">
        <v>2</v>
      </c>
      <c r="K1408" s="37">
        <f>SUMIFS(VENTAS[Cantidad],VENTAS[Código del producto Vendido],STOCK[[#This Row],[Code]])</f>
        <v>0</v>
      </c>
      <c r="L1408" s="37">
        <f>STOCK[[#This Row],[Entradas]]-STOCK[[#This Row],[Salidas]]</f>
        <v>2</v>
      </c>
      <c r="M1408" s="36">
        <f>STOCK[[#This Row],[Precio Final]]*10%</f>
        <v>2.5</v>
      </c>
      <c r="N1408" s="36">
        <v>0</v>
      </c>
      <c r="O1408" s="36">
        <v>0</v>
      </c>
      <c r="P1408" s="36">
        <v>10.33</v>
      </c>
      <c r="Q1408" s="37">
        <v>0</v>
      </c>
      <c r="R1408" s="36">
        <v>0</v>
      </c>
      <c r="S1408" s="36">
        <v>1.65</v>
      </c>
      <c r="T1408" s="36">
        <f>STOCK[[#This Row],[Costo Unitario (USD)]]+STOCK[[#This Row],[Costo Envío (USD)]]+STOCK[[#This Row],[Comisión 10%]]</f>
        <v>14.48</v>
      </c>
      <c r="U1408" s="36">
        <f t="shared" si="2"/>
        <v>15</v>
      </c>
      <c r="V1408" s="36">
        <v>25</v>
      </c>
      <c r="W1408" s="36">
        <f>STOCK[[#This Row],[Precio Final]]-STOCK[[#This Row],[Costo total]]</f>
        <v>10.52</v>
      </c>
      <c r="X1408" s="36">
        <f>STOCK[[#This Row],[Ganancia Unitaria]]*STOCK[[#This Row],[Salidas]]</f>
        <v>0</v>
      </c>
      <c r="Y1408" s="36"/>
      <c r="Z1408" s="36"/>
      <c r="AA1408" s="36">
        <f>STOCK[[#This Row],[Costo total]]*STOCK[[#This Row],[Entradas]]</f>
        <v>28.96</v>
      </c>
      <c r="AB1408" s="36">
        <f>STOCK[[#This Row],[Stock Actual]]*STOCK[[#This Row],[Costo total]]</f>
        <v>28.96</v>
      </c>
      <c r="AC1408" s="36"/>
    </row>
    <row r="1409" spans="1:29" s="6" customFormat="1" ht="50" customHeight="1">
      <c r="A1409" s="6" t="s">
        <v>3268</v>
      </c>
      <c r="B1409" s="39"/>
      <c r="C1409" s="36" t="s">
        <v>4</v>
      </c>
      <c r="D1409" s="36" t="s">
        <v>2255</v>
      </c>
      <c r="E1409" s="36" t="s">
        <v>3206</v>
      </c>
      <c r="F1409" s="36" t="s">
        <v>238</v>
      </c>
      <c r="G1409" s="36"/>
      <c r="H1409" s="36">
        <f>STOCK[[#This Row],[Precio Final]]</f>
        <v>18</v>
      </c>
      <c r="I1409" s="101">
        <f>STOCK[[#This Row],[Precio Venta Ideal (x1.5)]]</f>
        <v>12</v>
      </c>
      <c r="J1409" s="37">
        <v>3</v>
      </c>
      <c r="K1409" s="37">
        <f>SUMIFS(VENTAS[Cantidad],VENTAS[Código del producto Vendido],STOCK[[#This Row],[Code]])</f>
        <v>1</v>
      </c>
      <c r="L1409" s="37">
        <f>STOCK[[#This Row],[Entradas]]-STOCK[[#This Row],[Salidas]]</f>
        <v>2</v>
      </c>
      <c r="M1409" s="36">
        <f>STOCK[[#This Row],[Precio Final]]*10%</f>
        <v>1.8</v>
      </c>
      <c r="N1409" s="36">
        <v>0</v>
      </c>
      <c r="O1409" s="36">
        <v>0</v>
      </c>
      <c r="P1409" s="36">
        <v>8.5299999999999994</v>
      </c>
      <c r="Q1409" s="37">
        <v>0</v>
      </c>
      <c r="R1409" s="36">
        <v>0</v>
      </c>
      <c r="S1409" s="36">
        <v>1.65</v>
      </c>
      <c r="T1409" s="36">
        <f>STOCK[[#This Row],[Costo Unitario (USD)]]+STOCK[[#This Row],[Costo Envío (USD)]]+STOCK[[#This Row],[Comisión 10%]]</f>
        <v>11.98</v>
      </c>
      <c r="U1409" s="36">
        <f t="shared" ref="U1409:U1415" si="3">ROUNDUP(T1409,0)</f>
        <v>12</v>
      </c>
      <c r="V1409" s="36">
        <v>18</v>
      </c>
      <c r="W1409" s="36">
        <f>STOCK[[#This Row],[Precio Final]]-STOCK[[#This Row],[Costo total]]</f>
        <v>6.02</v>
      </c>
      <c r="X1409" s="36">
        <f>STOCK[[#This Row],[Ganancia Unitaria]]*STOCK[[#This Row],[Salidas]]</f>
        <v>6.02</v>
      </c>
      <c r="Y1409" s="36"/>
      <c r="Z1409" s="36"/>
      <c r="AA1409" s="36">
        <f>STOCK[[#This Row],[Costo total]]*STOCK[[#This Row],[Entradas]]</f>
        <v>35.94</v>
      </c>
      <c r="AB1409" s="36">
        <f>STOCK[[#This Row],[Stock Actual]]*STOCK[[#This Row],[Costo total]]</f>
        <v>23.96</v>
      </c>
      <c r="AC1409" s="36"/>
    </row>
    <row r="1410" spans="1:29" s="6" customFormat="1" ht="50" customHeight="1">
      <c r="A1410" s="6" t="s">
        <v>3269</v>
      </c>
      <c r="B1410" s="39"/>
      <c r="C1410" s="36" t="s">
        <v>4</v>
      </c>
      <c r="D1410" s="36" t="s">
        <v>2255</v>
      </c>
      <c r="E1410" s="36" t="s">
        <v>3206</v>
      </c>
      <c r="F1410" s="36" t="s">
        <v>244</v>
      </c>
      <c r="G1410" s="36"/>
      <c r="H1410" s="36">
        <f>STOCK[[#This Row],[Precio Final]]</f>
        <v>18</v>
      </c>
      <c r="I1410" s="101">
        <f>STOCK[[#This Row],[Precio Venta Ideal (x1.5)]]</f>
        <v>12</v>
      </c>
      <c r="J1410" s="37">
        <v>2</v>
      </c>
      <c r="K1410" s="37">
        <f>SUMIFS(VENTAS[Cantidad],VENTAS[Código del producto Vendido],STOCK[[#This Row],[Code]])</f>
        <v>0</v>
      </c>
      <c r="L1410" s="37">
        <f>STOCK[[#This Row],[Entradas]]-STOCK[[#This Row],[Salidas]]</f>
        <v>2</v>
      </c>
      <c r="M1410" s="36">
        <f>STOCK[[#This Row],[Precio Final]]*10%</f>
        <v>1.8</v>
      </c>
      <c r="N1410" s="36">
        <v>0</v>
      </c>
      <c r="O1410" s="36">
        <v>0</v>
      </c>
      <c r="P1410" s="36">
        <v>8.52</v>
      </c>
      <c r="Q1410" s="37">
        <v>0</v>
      </c>
      <c r="R1410" s="36">
        <v>0</v>
      </c>
      <c r="S1410" s="36">
        <v>1.65</v>
      </c>
      <c r="T1410" s="36">
        <f>STOCK[[#This Row],[Costo Unitario (USD)]]+STOCK[[#This Row],[Costo Envío (USD)]]+STOCK[[#This Row],[Comisión 10%]]</f>
        <v>11.97</v>
      </c>
      <c r="U1410" s="36">
        <f t="shared" si="3"/>
        <v>12</v>
      </c>
      <c r="V1410" s="36">
        <v>18</v>
      </c>
      <c r="W1410" s="36">
        <f>STOCK[[#This Row],[Precio Final]]-STOCK[[#This Row],[Costo total]]</f>
        <v>6.0299999999999994</v>
      </c>
      <c r="X1410" s="36">
        <f>STOCK[[#This Row],[Ganancia Unitaria]]*STOCK[[#This Row],[Salidas]]</f>
        <v>0</v>
      </c>
      <c r="Y1410" s="36"/>
      <c r="Z1410" s="36"/>
      <c r="AA1410" s="36">
        <f>STOCK[[#This Row],[Costo total]]*STOCK[[#This Row],[Entradas]]</f>
        <v>23.94</v>
      </c>
      <c r="AB1410" s="36">
        <f>STOCK[[#This Row],[Stock Actual]]*STOCK[[#This Row],[Costo total]]</f>
        <v>23.94</v>
      </c>
      <c r="AC1410" s="36"/>
    </row>
    <row r="1411" spans="1:29" s="6" customFormat="1" ht="50" customHeight="1">
      <c r="A1411" s="6" t="s">
        <v>3270</v>
      </c>
      <c r="B1411" s="39"/>
      <c r="C1411" s="36" t="s">
        <v>4</v>
      </c>
      <c r="D1411" s="36" t="s">
        <v>2760</v>
      </c>
      <c r="E1411" s="36" t="s">
        <v>3207</v>
      </c>
      <c r="F1411" s="36" t="s">
        <v>238</v>
      </c>
      <c r="G1411" s="36"/>
      <c r="H1411" s="36">
        <f>STOCK[[#This Row],[Precio Final]]</f>
        <v>30</v>
      </c>
      <c r="I1411" s="101">
        <f>STOCK[[#This Row],[Precio Venta Ideal (x1.5)]]</f>
        <v>19</v>
      </c>
      <c r="J1411" s="37">
        <v>2</v>
      </c>
      <c r="K1411" s="37">
        <f>SUMIFS(VENTAS[Cantidad],VENTAS[Código del producto Vendido],STOCK[[#This Row],[Code]])</f>
        <v>0</v>
      </c>
      <c r="L1411" s="37">
        <f>STOCK[[#This Row],[Entradas]]-STOCK[[#This Row],[Salidas]]</f>
        <v>2</v>
      </c>
      <c r="M1411" s="36">
        <f>STOCK[[#This Row],[Precio Final]]*10%</f>
        <v>3</v>
      </c>
      <c r="N1411" s="36">
        <v>0</v>
      </c>
      <c r="O1411" s="36">
        <v>0</v>
      </c>
      <c r="P1411" s="36">
        <v>14.02</v>
      </c>
      <c r="Q1411" s="37">
        <v>0</v>
      </c>
      <c r="R1411" s="36">
        <v>0</v>
      </c>
      <c r="S1411" s="36">
        <v>1.65</v>
      </c>
      <c r="T1411" s="36">
        <f>STOCK[[#This Row],[Costo Unitario (USD)]]+STOCK[[#This Row],[Costo Envío (USD)]]+STOCK[[#This Row],[Comisión 10%]]</f>
        <v>18.670000000000002</v>
      </c>
      <c r="U1411" s="36">
        <f t="shared" si="3"/>
        <v>19</v>
      </c>
      <c r="V1411" s="36">
        <v>30</v>
      </c>
      <c r="W1411" s="36">
        <f>STOCK[[#This Row],[Precio Final]]-STOCK[[#This Row],[Costo total]]</f>
        <v>11.329999999999998</v>
      </c>
      <c r="X1411" s="36">
        <f>STOCK[[#This Row],[Ganancia Unitaria]]*STOCK[[#This Row],[Salidas]]</f>
        <v>0</v>
      </c>
      <c r="Y1411" s="36"/>
      <c r="Z1411" s="36"/>
      <c r="AA1411" s="36">
        <f>STOCK[[#This Row],[Costo total]]*STOCK[[#This Row],[Entradas]]</f>
        <v>37.340000000000003</v>
      </c>
      <c r="AB1411" s="36">
        <f>STOCK[[#This Row],[Stock Actual]]*STOCK[[#This Row],[Costo total]]</f>
        <v>37.340000000000003</v>
      </c>
      <c r="AC1411" s="36"/>
    </row>
    <row r="1412" spans="1:29" s="6" customFormat="1" ht="50" customHeight="1">
      <c r="A1412" s="6" t="s">
        <v>3271</v>
      </c>
      <c r="B1412" s="39"/>
      <c r="C1412" s="36" t="s">
        <v>4</v>
      </c>
      <c r="D1412" s="36" t="s">
        <v>2227</v>
      </c>
      <c r="E1412" s="36" t="s">
        <v>3208</v>
      </c>
      <c r="F1412" s="36" t="s">
        <v>241</v>
      </c>
      <c r="G1412" s="36"/>
      <c r="H1412" s="36">
        <f>STOCK[[#This Row],[Precio Final]]</f>
        <v>18</v>
      </c>
      <c r="I1412" s="101">
        <f>STOCK[[#This Row],[Precio Venta Ideal (x1.5)]]</f>
        <v>7</v>
      </c>
      <c r="J1412" s="37">
        <v>3</v>
      </c>
      <c r="K1412" s="37">
        <f>SUMIFS(VENTAS[Cantidad],VENTAS[Código del producto Vendido],STOCK[[#This Row],[Code]])</f>
        <v>0</v>
      </c>
      <c r="L1412" s="37">
        <f>STOCK[[#This Row],[Entradas]]-STOCK[[#This Row],[Salidas]]</f>
        <v>3</v>
      </c>
      <c r="M1412" s="36">
        <f>STOCK[[#This Row],[Precio Final]]*10%</f>
        <v>1.8</v>
      </c>
      <c r="N1412" s="36">
        <v>0</v>
      </c>
      <c r="O1412" s="36">
        <v>0</v>
      </c>
      <c r="P1412" s="36">
        <v>3.28</v>
      </c>
      <c r="Q1412" s="37">
        <v>0</v>
      </c>
      <c r="R1412" s="36">
        <v>0</v>
      </c>
      <c r="S1412" s="36">
        <v>1.65</v>
      </c>
      <c r="T1412" s="36">
        <f>STOCK[[#This Row],[Costo Unitario (USD)]]+STOCK[[#This Row],[Costo Envío (USD)]]+STOCK[[#This Row],[Comisión 10%]]</f>
        <v>6.7299999999999995</v>
      </c>
      <c r="U1412" s="36">
        <f t="shared" si="3"/>
        <v>7</v>
      </c>
      <c r="V1412" s="36">
        <v>18</v>
      </c>
      <c r="W1412" s="36">
        <f>STOCK[[#This Row],[Precio Final]]-STOCK[[#This Row],[Costo total]]</f>
        <v>11.27</v>
      </c>
      <c r="X1412" s="36">
        <f>STOCK[[#This Row],[Ganancia Unitaria]]*STOCK[[#This Row],[Salidas]]</f>
        <v>0</v>
      </c>
      <c r="Y1412" s="36"/>
      <c r="Z1412" s="36"/>
      <c r="AA1412" s="36">
        <f>STOCK[[#This Row],[Costo total]]*STOCK[[#This Row],[Entradas]]</f>
        <v>20.189999999999998</v>
      </c>
      <c r="AB1412" s="36">
        <f>STOCK[[#This Row],[Stock Actual]]*STOCK[[#This Row],[Costo total]]</f>
        <v>20.189999999999998</v>
      </c>
      <c r="AC1412" s="36"/>
    </row>
    <row r="1413" spans="1:29" s="6" customFormat="1" ht="50" customHeight="1">
      <c r="A1413" s="6" t="s">
        <v>3272</v>
      </c>
      <c r="B1413" s="39"/>
      <c r="C1413" s="36" t="s">
        <v>4</v>
      </c>
      <c r="D1413" s="36" t="s">
        <v>2227</v>
      </c>
      <c r="E1413" s="36" t="s">
        <v>3393</v>
      </c>
      <c r="F1413" s="36" t="s">
        <v>3209</v>
      </c>
      <c r="G1413" s="36"/>
      <c r="H1413" s="36">
        <f>STOCK[[#This Row],[Precio Final]]</f>
        <v>25</v>
      </c>
      <c r="I1413" s="101">
        <f>STOCK[[#This Row],[Precio Venta Ideal (x1.5)]]</f>
        <v>15</v>
      </c>
      <c r="J1413" s="37">
        <v>2</v>
      </c>
      <c r="K1413" s="37">
        <f>SUMIFS(VENTAS[Cantidad],VENTAS[Código del producto Vendido],STOCK[[#This Row],[Code]])</f>
        <v>0</v>
      </c>
      <c r="L1413" s="37">
        <f>STOCK[[#This Row],[Entradas]]-STOCK[[#This Row],[Salidas]]</f>
        <v>2</v>
      </c>
      <c r="M1413" s="36">
        <f>STOCK[[#This Row],[Precio Final]]*10%</f>
        <v>2.5</v>
      </c>
      <c r="N1413" s="36">
        <v>0</v>
      </c>
      <c r="O1413" s="36">
        <v>0</v>
      </c>
      <c r="P1413" s="36">
        <v>10.83</v>
      </c>
      <c r="Q1413" s="37">
        <v>0</v>
      </c>
      <c r="R1413" s="36">
        <v>0</v>
      </c>
      <c r="S1413" s="36">
        <v>1.65</v>
      </c>
      <c r="T1413" s="36">
        <f>STOCK[[#This Row],[Costo Unitario (USD)]]+STOCK[[#This Row],[Costo Envío (USD)]]+STOCK[[#This Row],[Comisión 10%]]</f>
        <v>14.98</v>
      </c>
      <c r="U1413" s="36">
        <f t="shared" si="3"/>
        <v>15</v>
      </c>
      <c r="V1413" s="36">
        <v>25</v>
      </c>
      <c r="W1413" s="36">
        <f>STOCK[[#This Row],[Precio Final]]-STOCK[[#This Row],[Costo total]]</f>
        <v>10.02</v>
      </c>
      <c r="X1413" s="36">
        <f>STOCK[[#This Row],[Ganancia Unitaria]]*STOCK[[#This Row],[Salidas]]</f>
        <v>0</v>
      </c>
      <c r="Y1413" s="36"/>
      <c r="Z1413" s="36"/>
      <c r="AA1413" s="36">
        <f>STOCK[[#This Row],[Costo total]]*STOCK[[#This Row],[Entradas]]</f>
        <v>29.96</v>
      </c>
      <c r="AB1413" s="36">
        <f>STOCK[[#This Row],[Stock Actual]]*STOCK[[#This Row],[Costo total]]</f>
        <v>29.96</v>
      </c>
      <c r="AC1413" s="36"/>
    </row>
    <row r="1414" spans="1:29" s="6" customFormat="1" ht="50" customHeight="1">
      <c r="A1414" s="6" t="s">
        <v>3273</v>
      </c>
      <c r="B1414" s="39"/>
      <c r="C1414" s="36" t="s">
        <v>4</v>
      </c>
      <c r="D1414" s="36" t="s">
        <v>2227</v>
      </c>
      <c r="E1414" s="36" t="s">
        <v>3393</v>
      </c>
      <c r="F1414" s="36" t="s">
        <v>243</v>
      </c>
      <c r="G1414" s="36"/>
      <c r="H1414" s="36">
        <f>STOCK[[#This Row],[Precio Final]]</f>
        <v>25</v>
      </c>
      <c r="I1414" s="101">
        <f>STOCK[[#This Row],[Precio Venta Ideal (x1.5)]]</f>
        <v>15</v>
      </c>
      <c r="J1414" s="37">
        <v>2</v>
      </c>
      <c r="K1414" s="37">
        <f>SUMIFS(VENTAS[Cantidad],VENTAS[Código del producto Vendido],STOCK[[#This Row],[Code]])</f>
        <v>0</v>
      </c>
      <c r="L1414" s="37">
        <f>STOCK[[#This Row],[Entradas]]-STOCK[[#This Row],[Salidas]]</f>
        <v>2</v>
      </c>
      <c r="M1414" s="36">
        <f>STOCK[[#This Row],[Precio Final]]*10%</f>
        <v>2.5</v>
      </c>
      <c r="N1414" s="36">
        <v>0</v>
      </c>
      <c r="O1414" s="36">
        <v>0</v>
      </c>
      <c r="P1414" s="36">
        <v>10.83</v>
      </c>
      <c r="Q1414" s="37">
        <v>0</v>
      </c>
      <c r="R1414" s="36">
        <v>0</v>
      </c>
      <c r="S1414" s="36">
        <v>1.65</v>
      </c>
      <c r="T1414" s="36">
        <f>STOCK[[#This Row],[Costo Unitario (USD)]]+STOCK[[#This Row],[Costo Envío (USD)]]+STOCK[[#This Row],[Comisión 10%]]</f>
        <v>14.98</v>
      </c>
      <c r="U1414" s="36">
        <f t="shared" si="3"/>
        <v>15</v>
      </c>
      <c r="V1414" s="36">
        <v>25</v>
      </c>
      <c r="W1414" s="36">
        <f>STOCK[[#This Row],[Precio Final]]-STOCK[[#This Row],[Costo total]]</f>
        <v>10.02</v>
      </c>
      <c r="X1414" s="36">
        <f>STOCK[[#This Row],[Ganancia Unitaria]]*STOCK[[#This Row],[Salidas]]</f>
        <v>0</v>
      </c>
      <c r="Y1414" s="36"/>
      <c r="Z1414" s="36"/>
      <c r="AA1414" s="36">
        <f>STOCK[[#This Row],[Costo total]]*STOCK[[#This Row],[Entradas]]</f>
        <v>29.96</v>
      </c>
      <c r="AB1414" s="36">
        <f>STOCK[[#This Row],[Stock Actual]]*STOCK[[#This Row],[Costo total]]</f>
        <v>29.96</v>
      </c>
      <c r="AC1414" s="36"/>
    </row>
    <row r="1415" spans="1:29" s="6" customFormat="1" ht="50" customHeight="1">
      <c r="A1415" s="6" t="s">
        <v>3274</v>
      </c>
      <c r="B1415" s="39"/>
      <c r="C1415" s="36" t="s">
        <v>4</v>
      </c>
      <c r="D1415" s="36" t="s">
        <v>2227</v>
      </c>
      <c r="E1415" s="36" t="s">
        <v>3393</v>
      </c>
      <c r="F1415" s="36" t="s">
        <v>244</v>
      </c>
      <c r="G1415" s="36"/>
      <c r="H1415" s="36">
        <f>STOCK[[#This Row],[Precio Final]]</f>
        <v>25</v>
      </c>
      <c r="I1415" s="101">
        <f>STOCK[[#This Row],[Precio Venta Ideal (x1.5)]]</f>
        <v>15</v>
      </c>
      <c r="J1415" s="37">
        <v>2</v>
      </c>
      <c r="K1415" s="37">
        <f>SUMIFS(VENTAS[Cantidad],VENTAS[Código del producto Vendido],STOCK[[#This Row],[Code]])</f>
        <v>0</v>
      </c>
      <c r="L1415" s="37">
        <f>STOCK[[#This Row],[Entradas]]-STOCK[[#This Row],[Salidas]]</f>
        <v>2</v>
      </c>
      <c r="M1415" s="36">
        <f>STOCK[[#This Row],[Precio Final]]*10%</f>
        <v>2.5</v>
      </c>
      <c r="N1415" s="36">
        <v>0</v>
      </c>
      <c r="O1415" s="36">
        <v>0</v>
      </c>
      <c r="P1415" s="36">
        <v>10.84</v>
      </c>
      <c r="Q1415" s="37">
        <v>0</v>
      </c>
      <c r="R1415" s="36">
        <v>0</v>
      </c>
      <c r="S1415" s="36">
        <v>1.65</v>
      </c>
      <c r="T1415" s="36">
        <f>STOCK[[#This Row],[Costo Unitario (USD)]]+STOCK[[#This Row],[Costo Envío (USD)]]+STOCK[[#This Row],[Comisión 10%]]</f>
        <v>14.99</v>
      </c>
      <c r="U1415" s="36">
        <f t="shared" si="3"/>
        <v>15</v>
      </c>
      <c r="V1415" s="36">
        <v>25</v>
      </c>
      <c r="W1415" s="36">
        <f>STOCK[[#This Row],[Precio Final]]-STOCK[[#This Row],[Costo total]]</f>
        <v>10.01</v>
      </c>
      <c r="X1415" s="36">
        <f>STOCK[[#This Row],[Ganancia Unitaria]]*STOCK[[#This Row],[Salidas]]</f>
        <v>0</v>
      </c>
      <c r="Y1415" s="36"/>
      <c r="Z1415" s="36"/>
      <c r="AA1415" s="36">
        <f>STOCK[[#This Row],[Costo total]]*STOCK[[#This Row],[Entradas]]</f>
        <v>29.98</v>
      </c>
      <c r="AB1415" s="36">
        <f>STOCK[[#This Row],[Stock Actual]]*STOCK[[#This Row],[Costo total]]</f>
        <v>29.98</v>
      </c>
      <c r="AC1415" s="36"/>
    </row>
    <row r="1416" spans="1:29" s="6" customFormat="1" ht="50" customHeight="1">
      <c r="A1416" s="6" t="s">
        <v>3275</v>
      </c>
      <c r="B1416" s="39"/>
      <c r="C1416" s="36" t="s">
        <v>4</v>
      </c>
      <c r="D1416" s="36" t="s">
        <v>3392</v>
      </c>
      <c r="E1416" s="36" t="s">
        <v>3391</v>
      </c>
      <c r="F1416" s="36" t="s">
        <v>241</v>
      </c>
      <c r="G1416" s="36"/>
      <c r="H1416" s="36">
        <f>STOCK[[#This Row],[Precio Final]]</f>
        <v>35</v>
      </c>
      <c r="I1416" s="101">
        <f>STOCK[[#This Row],[Precio Venta Ideal (x1.5)]]</f>
        <v>16</v>
      </c>
      <c r="J1416" s="37">
        <v>2</v>
      </c>
      <c r="K1416" s="37">
        <f>SUMIFS(VENTAS[Cantidad],VENTAS[Código del producto Vendido],STOCK[[#This Row],[Code]])</f>
        <v>0</v>
      </c>
      <c r="L1416" s="37">
        <f>STOCK[[#This Row],[Entradas]]-STOCK[[#This Row],[Salidas]]</f>
        <v>2</v>
      </c>
      <c r="M1416" s="36">
        <f>STOCK[[#This Row],[Precio Final]]*10%</f>
        <v>3.5</v>
      </c>
      <c r="N1416" s="36">
        <v>0</v>
      </c>
      <c r="O1416" s="36">
        <v>0</v>
      </c>
      <c r="P1416" s="36">
        <v>9.92</v>
      </c>
      <c r="Q1416" s="37">
        <v>0</v>
      </c>
      <c r="R1416" s="36">
        <v>0</v>
      </c>
      <c r="S1416" s="36">
        <v>1.65</v>
      </c>
      <c r="T1416" s="36">
        <f>STOCK[[#This Row],[Costo Unitario (USD)]]+STOCK[[#This Row],[Costo Envío (USD)]]+STOCK[[#This Row],[Comisión 10%]]</f>
        <v>15.07</v>
      </c>
      <c r="U1416" s="36">
        <f t="shared" ref="U1416:U1448" si="4">ROUNDUP(T1416,0)</f>
        <v>16</v>
      </c>
      <c r="V1416" s="36">
        <v>35</v>
      </c>
      <c r="W1416" s="36">
        <f>STOCK[[#This Row],[Precio Final]]-STOCK[[#This Row],[Costo total]]</f>
        <v>19.93</v>
      </c>
      <c r="X1416" s="36">
        <f>STOCK[[#This Row],[Ganancia Unitaria]]*STOCK[[#This Row],[Salidas]]</f>
        <v>0</v>
      </c>
      <c r="Y1416" s="36"/>
      <c r="Z1416" s="36"/>
      <c r="AA1416" s="36">
        <f>STOCK[[#This Row],[Costo total]]*STOCK[[#This Row],[Entradas]]</f>
        <v>30.14</v>
      </c>
      <c r="AB1416" s="36">
        <f>STOCK[[#This Row],[Stock Actual]]*STOCK[[#This Row],[Costo total]]</f>
        <v>30.14</v>
      </c>
      <c r="AC1416" s="36"/>
    </row>
    <row r="1417" spans="1:29" s="6" customFormat="1" ht="50" customHeight="1">
      <c r="A1417" s="6" t="s">
        <v>3276</v>
      </c>
      <c r="B1417" s="39"/>
      <c r="C1417" s="36" t="s">
        <v>4</v>
      </c>
      <c r="D1417" s="36" t="s">
        <v>3392</v>
      </c>
      <c r="E1417" s="36" t="s">
        <v>3391</v>
      </c>
      <c r="F1417" s="36" t="s">
        <v>243</v>
      </c>
      <c r="G1417" s="36"/>
      <c r="H1417" s="36">
        <f>STOCK[[#This Row],[Precio Final]]</f>
        <v>35</v>
      </c>
      <c r="I1417" s="101">
        <f>STOCK[[#This Row],[Precio Venta Ideal (x1.5)]]</f>
        <v>16</v>
      </c>
      <c r="J1417" s="37">
        <v>2</v>
      </c>
      <c r="K1417" s="37">
        <f>SUMIFS(VENTAS[Cantidad],VENTAS[Código del producto Vendido],STOCK[[#This Row],[Code]])</f>
        <v>0</v>
      </c>
      <c r="L1417" s="37">
        <f>STOCK[[#This Row],[Entradas]]-STOCK[[#This Row],[Salidas]]</f>
        <v>2</v>
      </c>
      <c r="M1417" s="36">
        <f>STOCK[[#This Row],[Precio Final]]*10%</f>
        <v>3.5</v>
      </c>
      <c r="N1417" s="36">
        <v>0</v>
      </c>
      <c r="O1417" s="36">
        <v>0</v>
      </c>
      <c r="P1417" s="36">
        <v>9.92</v>
      </c>
      <c r="Q1417" s="37">
        <v>0</v>
      </c>
      <c r="R1417" s="36">
        <v>0</v>
      </c>
      <c r="S1417" s="36">
        <v>1.65</v>
      </c>
      <c r="T1417" s="36">
        <f>STOCK[[#This Row],[Costo Unitario (USD)]]+STOCK[[#This Row],[Costo Envío (USD)]]+STOCK[[#This Row],[Comisión 10%]]</f>
        <v>15.07</v>
      </c>
      <c r="U1417" s="36">
        <f t="shared" si="4"/>
        <v>16</v>
      </c>
      <c r="V1417" s="36">
        <v>35</v>
      </c>
      <c r="W1417" s="36">
        <f>STOCK[[#This Row],[Precio Final]]-STOCK[[#This Row],[Costo total]]</f>
        <v>19.93</v>
      </c>
      <c r="X1417" s="36">
        <f>STOCK[[#This Row],[Ganancia Unitaria]]*STOCK[[#This Row],[Salidas]]</f>
        <v>0</v>
      </c>
      <c r="Y1417" s="36"/>
      <c r="Z1417" s="36"/>
      <c r="AA1417" s="36">
        <f>STOCK[[#This Row],[Costo total]]*STOCK[[#This Row],[Entradas]]</f>
        <v>30.14</v>
      </c>
      <c r="AB1417" s="36">
        <f>STOCK[[#This Row],[Stock Actual]]*STOCK[[#This Row],[Costo total]]</f>
        <v>30.14</v>
      </c>
      <c r="AC1417" s="36"/>
    </row>
    <row r="1418" spans="1:29" s="6" customFormat="1" ht="50" customHeight="1">
      <c r="A1418" s="6" t="s">
        <v>3277</v>
      </c>
      <c r="B1418" s="39"/>
      <c r="C1418" s="36" t="s">
        <v>4</v>
      </c>
      <c r="D1418" s="36" t="s">
        <v>3392</v>
      </c>
      <c r="E1418" s="36" t="s">
        <v>3391</v>
      </c>
      <c r="F1418" s="36" t="s">
        <v>244</v>
      </c>
      <c r="G1418" s="36"/>
      <c r="H1418" s="36">
        <f>STOCK[[#This Row],[Precio Final]]</f>
        <v>35</v>
      </c>
      <c r="I1418" s="101">
        <f>STOCK[[#This Row],[Precio Venta Ideal (x1.5)]]</f>
        <v>16</v>
      </c>
      <c r="J1418" s="37">
        <v>2</v>
      </c>
      <c r="K1418" s="37">
        <f>SUMIFS(VENTAS[Cantidad],VENTAS[Código del producto Vendido],STOCK[[#This Row],[Code]])</f>
        <v>1</v>
      </c>
      <c r="L1418" s="37">
        <f>STOCK[[#This Row],[Entradas]]-STOCK[[#This Row],[Salidas]]</f>
        <v>1</v>
      </c>
      <c r="M1418" s="36">
        <f>STOCK[[#This Row],[Precio Final]]*10%</f>
        <v>3.5</v>
      </c>
      <c r="N1418" s="36">
        <v>0</v>
      </c>
      <c r="O1418" s="36">
        <v>0</v>
      </c>
      <c r="P1418" s="36">
        <v>9.92</v>
      </c>
      <c r="Q1418" s="37">
        <v>0</v>
      </c>
      <c r="R1418" s="36">
        <v>0</v>
      </c>
      <c r="S1418" s="36">
        <v>1.65</v>
      </c>
      <c r="T1418" s="36">
        <f>STOCK[[#This Row],[Costo Unitario (USD)]]+STOCK[[#This Row],[Costo Envío (USD)]]+STOCK[[#This Row],[Comisión 10%]]</f>
        <v>15.07</v>
      </c>
      <c r="U1418" s="36">
        <f t="shared" si="4"/>
        <v>16</v>
      </c>
      <c r="V1418" s="36">
        <v>35</v>
      </c>
      <c r="W1418" s="36">
        <f>STOCK[[#This Row],[Precio Final]]-STOCK[[#This Row],[Costo total]]</f>
        <v>19.93</v>
      </c>
      <c r="X1418" s="36">
        <f>STOCK[[#This Row],[Ganancia Unitaria]]*STOCK[[#This Row],[Salidas]]</f>
        <v>19.93</v>
      </c>
      <c r="Y1418" s="36"/>
      <c r="Z1418" s="36"/>
      <c r="AA1418" s="36">
        <f>STOCK[[#This Row],[Costo total]]*STOCK[[#This Row],[Entradas]]</f>
        <v>30.14</v>
      </c>
      <c r="AB1418" s="36">
        <f>STOCK[[#This Row],[Stock Actual]]*STOCK[[#This Row],[Costo total]]</f>
        <v>15.07</v>
      </c>
      <c r="AC1418" s="36"/>
    </row>
    <row r="1419" spans="1:29" s="6" customFormat="1" ht="50" customHeight="1">
      <c r="A1419" s="6" t="s">
        <v>3278</v>
      </c>
      <c r="B1419" s="39"/>
      <c r="C1419" s="36" t="s">
        <v>4</v>
      </c>
      <c r="D1419" s="36" t="s">
        <v>3392</v>
      </c>
      <c r="E1419" s="36" t="s">
        <v>3391</v>
      </c>
      <c r="F1419" s="36" t="s">
        <v>239</v>
      </c>
      <c r="G1419" s="36"/>
      <c r="H1419" s="36">
        <f>STOCK[[#This Row],[Precio Final]]</f>
        <v>35</v>
      </c>
      <c r="I1419" s="101">
        <f>STOCK[[#This Row],[Precio Venta Ideal (x1.5)]]</f>
        <v>16</v>
      </c>
      <c r="J1419" s="37">
        <v>2</v>
      </c>
      <c r="K1419" s="37">
        <f>SUMIFS(VENTAS[Cantidad],VENTAS[Código del producto Vendido],STOCK[[#This Row],[Code]])</f>
        <v>0</v>
      </c>
      <c r="L1419" s="37">
        <f>STOCK[[#This Row],[Entradas]]-STOCK[[#This Row],[Salidas]]</f>
        <v>2</v>
      </c>
      <c r="M1419" s="36">
        <f>STOCK[[#This Row],[Precio Final]]*10%</f>
        <v>3.5</v>
      </c>
      <c r="N1419" s="36">
        <v>0</v>
      </c>
      <c r="O1419" s="36">
        <v>0</v>
      </c>
      <c r="P1419" s="36">
        <v>9.92</v>
      </c>
      <c r="Q1419" s="37">
        <v>0</v>
      </c>
      <c r="R1419" s="36">
        <v>0</v>
      </c>
      <c r="S1419" s="36">
        <v>1.65</v>
      </c>
      <c r="T1419" s="36">
        <f>STOCK[[#This Row],[Costo Unitario (USD)]]+STOCK[[#This Row],[Costo Envío (USD)]]+STOCK[[#This Row],[Comisión 10%]]</f>
        <v>15.07</v>
      </c>
      <c r="U1419" s="36">
        <f t="shared" si="4"/>
        <v>16</v>
      </c>
      <c r="V1419" s="36">
        <v>35</v>
      </c>
      <c r="W1419" s="36">
        <f>STOCK[[#This Row],[Precio Final]]-STOCK[[#This Row],[Costo total]]</f>
        <v>19.93</v>
      </c>
      <c r="X1419" s="36">
        <f>STOCK[[#This Row],[Ganancia Unitaria]]*STOCK[[#This Row],[Salidas]]</f>
        <v>0</v>
      </c>
      <c r="Y1419" s="36"/>
      <c r="Z1419" s="36"/>
      <c r="AA1419" s="36">
        <f>STOCK[[#This Row],[Costo total]]*STOCK[[#This Row],[Entradas]]</f>
        <v>30.14</v>
      </c>
      <c r="AB1419" s="36">
        <f>STOCK[[#This Row],[Stock Actual]]*STOCK[[#This Row],[Costo total]]</f>
        <v>30.14</v>
      </c>
      <c r="AC1419" s="36"/>
    </row>
    <row r="1420" spans="1:29" s="6" customFormat="1" ht="50" customHeight="1">
      <c r="A1420" s="6" t="s">
        <v>3279</v>
      </c>
      <c r="B1420" s="39"/>
      <c r="C1420" s="36" t="s">
        <v>4</v>
      </c>
      <c r="D1420" s="36" t="s">
        <v>2760</v>
      </c>
      <c r="E1420" s="36" t="s">
        <v>3210</v>
      </c>
      <c r="F1420" s="36" t="s">
        <v>241</v>
      </c>
      <c r="G1420" s="36"/>
      <c r="H1420" s="36">
        <f>STOCK[[#This Row],[Precio Final]]</f>
        <v>35</v>
      </c>
      <c r="I1420" s="101">
        <f>STOCK[[#This Row],[Precio Venta Ideal (x1.5)]]</f>
        <v>18</v>
      </c>
      <c r="J1420" s="37">
        <v>1</v>
      </c>
      <c r="K1420" s="37">
        <f>SUMIFS(VENTAS[Cantidad],VENTAS[Código del producto Vendido],STOCK[[#This Row],[Code]])</f>
        <v>0</v>
      </c>
      <c r="L1420" s="37">
        <f>STOCK[[#This Row],[Entradas]]-STOCK[[#This Row],[Salidas]]</f>
        <v>1</v>
      </c>
      <c r="M1420" s="36">
        <f>STOCK[[#This Row],[Precio Final]]*10%</f>
        <v>3.5</v>
      </c>
      <c r="N1420" s="36">
        <v>0</v>
      </c>
      <c r="O1420" s="36">
        <v>0</v>
      </c>
      <c r="P1420" s="36">
        <v>11.98</v>
      </c>
      <c r="Q1420" s="37">
        <v>0</v>
      </c>
      <c r="R1420" s="36">
        <v>0</v>
      </c>
      <c r="S1420" s="36">
        <v>1.65</v>
      </c>
      <c r="T1420" s="36">
        <f>STOCK[[#This Row],[Costo Unitario (USD)]]+STOCK[[#This Row],[Costo Envío (USD)]]+STOCK[[#This Row],[Comisión 10%]]</f>
        <v>17.130000000000003</v>
      </c>
      <c r="U1420" s="36">
        <f t="shared" si="4"/>
        <v>18</v>
      </c>
      <c r="V1420" s="36">
        <v>35</v>
      </c>
      <c r="W1420" s="36">
        <f>STOCK[[#This Row],[Precio Final]]-STOCK[[#This Row],[Costo total]]</f>
        <v>17.869999999999997</v>
      </c>
      <c r="X1420" s="36">
        <f>STOCK[[#This Row],[Ganancia Unitaria]]*STOCK[[#This Row],[Salidas]]</f>
        <v>0</v>
      </c>
      <c r="Y1420" s="36"/>
      <c r="Z1420" s="36"/>
      <c r="AA1420" s="36">
        <f>STOCK[[#This Row],[Costo total]]*STOCK[[#This Row],[Entradas]]</f>
        <v>17.130000000000003</v>
      </c>
      <c r="AB1420" s="36">
        <f>STOCK[[#This Row],[Stock Actual]]*STOCK[[#This Row],[Costo total]]</f>
        <v>17.130000000000003</v>
      </c>
      <c r="AC1420" s="36"/>
    </row>
    <row r="1421" spans="1:29" s="6" customFormat="1" ht="50" customHeight="1">
      <c r="A1421" s="6" t="s">
        <v>3280</v>
      </c>
      <c r="B1421" s="39"/>
      <c r="C1421" s="36" t="s">
        <v>4</v>
      </c>
      <c r="D1421" s="36" t="s">
        <v>2760</v>
      </c>
      <c r="E1421" s="36" t="s">
        <v>3210</v>
      </c>
      <c r="F1421" s="36" t="s">
        <v>243</v>
      </c>
      <c r="G1421" s="36"/>
      <c r="H1421" s="36">
        <f>STOCK[[#This Row],[Precio Final]]</f>
        <v>35</v>
      </c>
      <c r="I1421" s="101">
        <f>STOCK[[#This Row],[Precio Venta Ideal (x1.5)]]</f>
        <v>18</v>
      </c>
      <c r="J1421" s="37">
        <v>1</v>
      </c>
      <c r="K1421" s="37">
        <f>SUMIFS(VENTAS[Cantidad],VENTAS[Código del producto Vendido],STOCK[[#This Row],[Code]])</f>
        <v>0</v>
      </c>
      <c r="L1421" s="37">
        <f>STOCK[[#This Row],[Entradas]]-STOCK[[#This Row],[Salidas]]</f>
        <v>1</v>
      </c>
      <c r="M1421" s="36">
        <f>STOCK[[#This Row],[Precio Final]]*10%</f>
        <v>3.5</v>
      </c>
      <c r="N1421" s="36">
        <v>0</v>
      </c>
      <c r="O1421" s="36">
        <v>0</v>
      </c>
      <c r="P1421" s="36">
        <v>11.98</v>
      </c>
      <c r="Q1421" s="37">
        <v>0</v>
      </c>
      <c r="R1421" s="36">
        <v>0</v>
      </c>
      <c r="S1421" s="36">
        <v>1.65</v>
      </c>
      <c r="T1421" s="36">
        <f>STOCK[[#This Row],[Costo Unitario (USD)]]+STOCK[[#This Row],[Costo Envío (USD)]]+STOCK[[#This Row],[Comisión 10%]]</f>
        <v>17.130000000000003</v>
      </c>
      <c r="U1421" s="36">
        <f t="shared" si="4"/>
        <v>18</v>
      </c>
      <c r="V1421" s="36">
        <v>35</v>
      </c>
      <c r="W1421" s="36">
        <f>STOCK[[#This Row],[Precio Final]]-STOCK[[#This Row],[Costo total]]</f>
        <v>17.869999999999997</v>
      </c>
      <c r="X1421" s="36">
        <f>STOCK[[#This Row],[Ganancia Unitaria]]*STOCK[[#This Row],[Salidas]]</f>
        <v>0</v>
      </c>
      <c r="Y1421" s="36"/>
      <c r="Z1421" s="36"/>
      <c r="AA1421" s="36">
        <f>STOCK[[#This Row],[Costo total]]*STOCK[[#This Row],[Entradas]]</f>
        <v>17.130000000000003</v>
      </c>
      <c r="AB1421" s="36">
        <f>STOCK[[#This Row],[Stock Actual]]*STOCK[[#This Row],[Costo total]]</f>
        <v>17.130000000000003</v>
      </c>
      <c r="AC1421" s="36"/>
    </row>
    <row r="1422" spans="1:29" s="6" customFormat="1" ht="50" customHeight="1">
      <c r="A1422" s="6" t="s">
        <v>3281</v>
      </c>
      <c r="B1422" s="39"/>
      <c r="C1422" s="36" t="s">
        <v>4</v>
      </c>
      <c r="D1422" s="36" t="s">
        <v>2760</v>
      </c>
      <c r="E1422" s="36" t="s">
        <v>3210</v>
      </c>
      <c r="F1422" s="36" t="s">
        <v>239</v>
      </c>
      <c r="G1422" s="36"/>
      <c r="H1422" s="36">
        <f>STOCK[[#This Row],[Precio Final]]</f>
        <v>35</v>
      </c>
      <c r="I1422" s="101">
        <f>STOCK[[#This Row],[Precio Venta Ideal (x1.5)]]</f>
        <v>18</v>
      </c>
      <c r="J1422" s="37">
        <v>1</v>
      </c>
      <c r="K1422" s="37">
        <f>SUMIFS(VENTAS[Cantidad],VENTAS[Código del producto Vendido],STOCK[[#This Row],[Code]])</f>
        <v>0</v>
      </c>
      <c r="L1422" s="37">
        <f>STOCK[[#This Row],[Entradas]]-STOCK[[#This Row],[Salidas]]</f>
        <v>1</v>
      </c>
      <c r="M1422" s="36">
        <f>STOCK[[#This Row],[Precio Final]]*10%</f>
        <v>3.5</v>
      </c>
      <c r="N1422" s="36">
        <v>0</v>
      </c>
      <c r="O1422" s="36">
        <v>0</v>
      </c>
      <c r="P1422" s="36">
        <v>11.98</v>
      </c>
      <c r="Q1422" s="37">
        <v>0</v>
      </c>
      <c r="R1422" s="36">
        <v>0</v>
      </c>
      <c r="S1422" s="36">
        <v>1.65</v>
      </c>
      <c r="T1422" s="36">
        <f>STOCK[[#This Row],[Costo Unitario (USD)]]+STOCK[[#This Row],[Costo Envío (USD)]]+STOCK[[#This Row],[Comisión 10%]]</f>
        <v>17.130000000000003</v>
      </c>
      <c r="U1422" s="36">
        <f t="shared" si="4"/>
        <v>18</v>
      </c>
      <c r="V1422" s="36">
        <v>35</v>
      </c>
      <c r="W1422" s="36">
        <f>STOCK[[#This Row],[Precio Final]]-STOCK[[#This Row],[Costo total]]</f>
        <v>17.869999999999997</v>
      </c>
      <c r="X1422" s="36">
        <f>STOCK[[#This Row],[Ganancia Unitaria]]*STOCK[[#This Row],[Salidas]]</f>
        <v>0</v>
      </c>
      <c r="Y1422" s="36"/>
      <c r="Z1422" s="36"/>
      <c r="AA1422" s="36">
        <f>STOCK[[#This Row],[Costo total]]*STOCK[[#This Row],[Entradas]]</f>
        <v>17.130000000000003</v>
      </c>
      <c r="AB1422" s="36">
        <f>STOCK[[#This Row],[Stock Actual]]*STOCK[[#This Row],[Costo total]]</f>
        <v>17.130000000000003</v>
      </c>
      <c r="AC1422" s="36"/>
    </row>
    <row r="1423" spans="1:29" s="6" customFormat="1" ht="50" customHeight="1">
      <c r="A1423" s="6" t="s">
        <v>3282</v>
      </c>
      <c r="B1423" s="39"/>
      <c r="C1423" s="36" t="s">
        <v>4</v>
      </c>
      <c r="D1423" s="36" t="s">
        <v>2760</v>
      </c>
      <c r="E1423" s="36" t="s">
        <v>3211</v>
      </c>
      <c r="F1423" s="36" t="s">
        <v>241</v>
      </c>
      <c r="G1423" s="36"/>
      <c r="H1423" s="36">
        <f>STOCK[[#This Row],[Precio Final]]</f>
        <v>20</v>
      </c>
      <c r="I1423" s="101">
        <f>STOCK[[#This Row],[Precio Venta Ideal (x1.5)]]</f>
        <v>13</v>
      </c>
      <c r="J1423" s="37">
        <v>1</v>
      </c>
      <c r="K1423" s="37">
        <f>SUMIFS(VENTAS[Cantidad],VENTAS[Código del producto Vendido],STOCK[[#This Row],[Code]])</f>
        <v>0</v>
      </c>
      <c r="L1423" s="37">
        <f>STOCK[[#This Row],[Entradas]]-STOCK[[#This Row],[Salidas]]</f>
        <v>1</v>
      </c>
      <c r="M1423" s="36">
        <f>STOCK[[#This Row],[Precio Final]]*10%</f>
        <v>2</v>
      </c>
      <c r="N1423" s="36">
        <v>0</v>
      </c>
      <c r="O1423" s="36">
        <v>0</v>
      </c>
      <c r="P1423" s="36">
        <v>9.16</v>
      </c>
      <c r="Q1423" s="37">
        <v>0</v>
      </c>
      <c r="R1423" s="36">
        <v>0</v>
      </c>
      <c r="S1423" s="36">
        <v>1.65</v>
      </c>
      <c r="T1423" s="36">
        <f>STOCK[[#This Row],[Costo Unitario (USD)]]+STOCK[[#This Row],[Costo Envío (USD)]]+STOCK[[#This Row],[Comisión 10%]]</f>
        <v>12.81</v>
      </c>
      <c r="U1423" s="36">
        <f t="shared" si="4"/>
        <v>13</v>
      </c>
      <c r="V1423" s="36">
        <v>20</v>
      </c>
      <c r="W1423" s="36">
        <f>STOCK[[#This Row],[Precio Final]]-STOCK[[#This Row],[Costo total]]</f>
        <v>7.1899999999999995</v>
      </c>
      <c r="X1423" s="36">
        <f>STOCK[[#This Row],[Ganancia Unitaria]]*STOCK[[#This Row],[Salidas]]</f>
        <v>0</v>
      </c>
      <c r="Y1423" s="36"/>
      <c r="Z1423" s="36"/>
      <c r="AA1423" s="36">
        <f>STOCK[[#This Row],[Costo total]]*STOCK[[#This Row],[Entradas]]</f>
        <v>12.81</v>
      </c>
      <c r="AB1423" s="36">
        <f>STOCK[[#This Row],[Stock Actual]]*STOCK[[#This Row],[Costo total]]</f>
        <v>12.81</v>
      </c>
      <c r="AC1423" s="36"/>
    </row>
    <row r="1424" spans="1:29" s="6" customFormat="1" ht="50" customHeight="1">
      <c r="A1424" s="6" t="s">
        <v>3283</v>
      </c>
      <c r="B1424" s="39"/>
      <c r="C1424" s="36" t="s">
        <v>4</v>
      </c>
      <c r="D1424" s="36" t="s">
        <v>2760</v>
      </c>
      <c r="E1424" s="36" t="s">
        <v>3211</v>
      </c>
      <c r="F1424" s="36" t="s">
        <v>243</v>
      </c>
      <c r="G1424" s="36"/>
      <c r="H1424" s="36">
        <f>STOCK[[#This Row],[Precio Final]]</f>
        <v>20</v>
      </c>
      <c r="I1424" s="101">
        <f>STOCK[[#This Row],[Precio Venta Ideal (x1.5)]]</f>
        <v>13</v>
      </c>
      <c r="J1424" s="37">
        <v>1</v>
      </c>
      <c r="K1424" s="37">
        <f>SUMIFS(VENTAS[Cantidad],VENTAS[Código del producto Vendido],STOCK[[#This Row],[Code]])</f>
        <v>0</v>
      </c>
      <c r="L1424" s="37">
        <f>STOCK[[#This Row],[Entradas]]-STOCK[[#This Row],[Salidas]]</f>
        <v>1</v>
      </c>
      <c r="M1424" s="36">
        <f>STOCK[[#This Row],[Precio Final]]*10%</f>
        <v>2</v>
      </c>
      <c r="N1424" s="36">
        <v>0</v>
      </c>
      <c r="O1424" s="36">
        <v>0</v>
      </c>
      <c r="P1424" s="36">
        <v>9.16</v>
      </c>
      <c r="Q1424" s="37">
        <v>0</v>
      </c>
      <c r="R1424" s="36">
        <v>0</v>
      </c>
      <c r="S1424" s="36">
        <v>1.65</v>
      </c>
      <c r="T1424" s="36">
        <f>STOCK[[#This Row],[Costo Unitario (USD)]]+STOCK[[#This Row],[Costo Envío (USD)]]+STOCK[[#This Row],[Comisión 10%]]</f>
        <v>12.81</v>
      </c>
      <c r="U1424" s="36">
        <f t="shared" si="4"/>
        <v>13</v>
      </c>
      <c r="V1424" s="36">
        <v>20</v>
      </c>
      <c r="W1424" s="36">
        <f>STOCK[[#This Row],[Precio Final]]-STOCK[[#This Row],[Costo total]]</f>
        <v>7.1899999999999995</v>
      </c>
      <c r="X1424" s="36">
        <f>STOCK[[#This Row],[Ganancia Unitaria]]*STOCK[[#This Row],[Salidas]]</f>
        <v>0</v>
      </c>
      <c r="Y1424" s="36"/>
      <c r="Z1424" s="36"/>
      <c r="AA1424" s="36">
        <f>STOCK[[#This Row],[Costo total]]*STOCK[[#This Row],[Entradas]]</f>
        <v>12.81</v>
      </c>
      <c r="AB1424" s="36">
        <f>STOCK[[#This Row],[Stock Actual]]*STOCK[[#This Row],[Costo total]]</f>
        <v>12.81</v>
      </c>
      <c r="AC1424" s="36"/>
    </row>
    <row r="1425" spans="1:29" s="6" customFormat="1" ht="50" customHeight="1">
      <c r="A1425" s="6" t="s">
        <v>3284</v>
      </c>
      <c r="B1425" s="39"/>
      <c r="C1425" s="36" t="s">
        <v>4</v>
      </c>
      <c r="D1425" s="36" t="s">
        <v>2760</v>
      </c>
      <c r="E1425" s="36" t="s">
        <v>3212</v>
      </c>
      <c r="F1425" s="36" t="s">
        <v>238</v>
      </c>
      <c r="G1425" s="36"/>
      <c r="H1425" s="36">
        <f>STOCK[[#This Row],[Precio Final]]</f>
        <v>20</v>
      </c>
      <c r="I1425" s="101">
        <f>STOCK[[#This Row],[Precio Venta Ideal (x1.5)]]</f>
        <v>12</v>
      </c>
      <c r="J1425" s="37">
        <v>1</v>
      </c>
      <c r="K1425" s="37">
        <f>SUMIFS(VENTAS[Cantidad],VENTAS[Código del producto Vendido],STOCK[[#This Row],[Code]])</f>
        <v>0</v>
      </c>
      <c r="L1425" s="37">
        <f>STOCK[[#This Row],[Entradas]]-STOCK[[#This Row],[Salidas]]</f>
        <v>1</v>
      </c>
      <c r="M1425" s="36">
        <f>STOCK[[#This Row],[Precio Final]]*10%</f>
        <v>2</v>
      </c>
      <c r="N1425" s="36">
        <v>0</v>
      </c>
      <c r="O1425" s="36">
        <v>0</v>
      </c>
      <c r="P1425" s="36">
        <v>7.62</v>
      </c>
      <c r="Q1425" s="37">
        <v>0</v>
      </c>
      <c r="R1425" s="36">
        <v>0</v>
      </c>
      <c r="S1425" s="36">
        <v>1.65</v>
      </c>
      <c r="T1425" s="36">
        <f>STOCK[[#This Row],[Costo Unitario (USD)]]+STOCK[[#This Row],[Costo Envío (USD)]]+STOCK[[#This Row],[Comisión 10%]]</f>
        <v>11.27</v>
      </c>
      <c r="U1425" s="36">
        <f t="shared" si="4"/>
        <v>12</v>
      </c>
      <c r="V1425" s="36">
        <v>20</v>
      </c>
      <c r="W1425" s="36">
        <f>STOCK[[#This Row],[Precio Final]]-STOCK[[#This Row],[Costo total]]</f>
        <v>8.73</v>
      </c>
      <c r="X1425" s="36">
        <f>STOCK[[#This Row],[Ganancia Unitaria]]*STOCK[[#This Row],[Salidas]]</f>
        <v>0</v>
      </c>
      <c r="Y1425" s="36"/>
      <c r="Z1425" s="36"/>
      <c r="AA1425" s="36">
        <f>STOCK[[#This Row],[Costo total]]*STOCK[[#This Row],[Entradas]]</f>
        <v>11.27</v>
      </c>
      <c r="AB1425" s="36">
        <f>STOCK[[#This Row],[Stock Actual]]*STOCK[[#This Row],[Costo total]]</f>
        <v>11.27</v>
      </c>
      <c r="AC1425" s="36"/>
    </row>
    <row r="1426" spans="1:29" s="6" customFormat="1" ht="50" customHeight="1">
      <c r="A1426" s="6" t="s">
        <v>3285</v>
      </c>
      <c r="B1426" s="39"/>
      <c r="C1426" s="36" t="s">
        <v>4</v>
      </c>
      <c r="D1426" s="36" t="s">
        <v>2760</v>
      </c>
      <c r="E1426" s="36" t="s">
        <v>3212</v>
      </c>
      <c r="F1426" s="36" t="s">
        <v>241</v>
      </c>
      <c r="G1426" s="36"/>
      <c r="H1426" s="36">
        <f>STOCK[[#This Row],[Precio Final]]</f>
        <v>20</v>
      </c>
      <c r="I1426" s="101">
        <f>STOCK[[#This Row],[Precio Venta Ideal (x1.5)]]</f>
        <v>12</v>
      </c>
      <c r="J1426" s="37">
        <v>1</v>
      </c>
      <c r="K1426" s="37">
        <f>SUMIFS(VENTAS[Cantidad],VENTAS[Código del producto Vendido],STOCK[[#This Row],[Code]])</f>
        <v>0</v>
      </c>
      <c r="L1426" s="37">
        <f>STOCK[[#This Row],[Entradas]]-STOCK[[#This Row],[Salidas]]</f>
        <v>1</v>
      </c>
      <c r="M1426" s="36">
        <f>STOCK[[#This Row],[Precio Final]]*10%</f>
        <v>2</v>
      </c>
      <c r="N1426" s="36">
        <v>0</v>
      </c>
      <c r="O1426" s="36">
        <v>0</v>
      </c>
      <c r="P1426" s="36">
        <v>7.62</v>
      </c>
      <c r="Q1426" s="37">
        <v>0</v>
      </c>
      <c r="R1426" s="36">
        <v>0</v>
      </c>
      <c r="S1426" s="36">
        <v>1.65</v>
      </c>
      <c r="T1426" s="36">
        <f>STOCK[[#This Row],[Costo Unitario (USD)]]+STOCK[[#This Row],[Costo Envío (USD)]]+STOCK[[#This Row],[Comisión 10%]]</f>
        <v>11.27</v>
      </c>
      <c r="U1426" s="36">
        <f t="shared" si="4"/>
        <v>12</v>
      </c>
      <c r="V1426" s="36">
        <v>20</v>
      </c>
      <c r="W1426" s="36">
        <f>STOCK[[#This Row],[Precio Final]]-STOCK[[#This Row],[Costo total]]</f>
        <v>8.73</v>
      </c>
      <c r="X1426" s="36">
        <f>STOCK[[#This Row],[Ganancia Unitaria]]*STOCK[[#This Row],[Salidas]]</f>
        <v>0</v>
      </c>
      <c r="Y1426" s="36"/>
      <c r="Z1426" s="36"/>
      <c r="AA1426" s="36">
        <f>STOCK[[#This Row],[Costo total]]*STOCK[[#This Row],[Entradas]]</f>
        <v>11.27</v>
      </c>
      <c r="AB1426" s="36">
        <f>STOCK[[#This Row],[Stock Actual]]*STOCK[[#This Row],[Costo total]]</f>
        <v>11.27</v>
      </c>
      <c r="AC1426" s="36"/>
    </row>
    <row r="1427" spans="1:29" s="6" customFormat="1" ht="50" customHeight="1">
      <c r="A1427" s="6" t="s">
        <v>3286</v>
      </c>
      <c r="B1427" s="39"/>
      <c r="C1427" s="36" t="s">
        <v>4</v>
      </c>
      <c r="D1427" s="36" t="s">
        <v>2760</v>
      </c>
      <c r="E1427" s="36" t="s">
        <v>3212</v>
      </c>
      <c r="F1427" s="36" t="s">
        <v>243</v>
      </c>
      <c r="G1427" s="36"/>
      <c r="H1427" s="36">
        <f>STOCK[[#This Row],[Precio Final]]</f>
        <v>20</v>
      </c>
      <c r="I1427" s="101">
        <f>STOCK[[#This Row],[Precio Venta Ideal (x1.5)]]</f>
        <v>12</v>
      </c>
      <c r="J1427" s="37">
        <v>1</v>
      </c>
      <c r="K1427" s="37">
        <f>SUMIFS(VENTAS[Cantidad],VENTAS[Código del producto Vendido],STOCK[[#This Row],[Code]])</f>
        <v>0</v>
      </c>
      <c r="L1427" s="37">
        <f>STOCK[[#This Row],[Entradas]]-STOCK[[#This Row],[Salidas]]</f>
        <v>1</v>
      </c>
      <c r="M1427" s="36">
        <f>STOCK[[#This Row],[Precio Final]]*10%</f>
        <v>2</v>
      </c>
      <c r="N1427" s="36">
        <v>0</v>
      </c>
      <c r="O1427" s="36">
        <v>0</v>
      </c>
      <c r="P1427" s="36">
        <v>7.62</v>
      </c>
      <c r="Q1427" s="37">
        <v>0</v>
      </c>
      <c r="R1427" s="36">
        <v>0</v>
      </c>
      <c r="S1427" s="36">
        <v>1.65</v>
      </c>
      <c r="T1427" s="36">
        <f>STOCK[[#This Row],[Costo Unitario (USD)]]+STOCK[[#This Row],[Costo Envío (USD)]]+STOCK[[#This Row],[Comisión 10%]]</f>
        <v>11.27</v>
      </c>
      <c r="U1427" s="36">
        <f t="shared" si="4"/>
        <v>12</v>
      </c>
      <c r="V1427" s="36">
        <v>20</v>
      </c>
      <c r="W1427" s="36">
        <f>STOCK[[#This Row],[Precio Final]]-STOCK[[#This Row],[Costo total]]</f>
        <v>8.73</v>
      </c>
      <c r="X1427" s="36">
        <f>STOCK[[#This Row],[Ganancia Unitaria]]*STOCK[[#This Row],[Salidas]]</f>
        <v>0</v>
      </c>
      <c r="Y1427" s="36"/>
      <c r="Z1427" s="36"/>
      <c r="AA1427" s="36">
        <f>STOCK[[#This Row],[Costo total]]*STOCK[[#This Row],[Entradas]]</f>
        <v>11.27</v>
      </c>
      <c r="AB1427" s="36">
        <f>STOCK[[#This Row],[Stock Actual]]*STOCK[[#This Row],[Costo total]]</f>
        <v>11.27</v>
      </c>
      <c r="AC1427" s="36"/>
    </row>
    <row r="1428" spans="1:29" s="6" customFormat="1" ht="50" customHeight="1">
      <c r="A1428" s="6" t="s">
        <v>3287</v>
      </c>
      <c r="B1428" s="39"/>
      <c r="C1428" s="36" t="s">
        <v>4</v>
      </c>
      <c r="D1428" s="36" t="s">
        <v>2760</v>
      </c>
      <c r="E1428" s="36" t="s">
        <v>3212</v>
      </c>
      <c r="F1428" s="36" t="s">
        <v>244</v>
      </c>
      <c r="G1428" s="36"/>
      <c r="H1428" s="36">
        <f>STOCK[[#This Row],[Precio Final]]</f>
        <v>20</v>
      </c>
      <c r="I1428" s="101">
        <f>STOCK[[#This Row],[Precio Venta Ideal (x1.5)]]</f>
        <v>12</v>
      </c>
      <c r="J1428" s="37">
        <v>1</v>
      </c>
      <c r="K1428" s="37">
        <f>SUMIFS(VENTAS[Cantidad],VENTAS[Código del producto Vendido],STOCK[[#This Row],[Code]])</f>
        <v>0</v>
      </c>
      <c r="L1428" s="37">
        <f>STOCK[[#This Row],[Entradas]]-STOCK[[#This Row],[Salidas]]</f>
        <v>1</v>
      </c>
      <c r="M1428" s="36">
        <f>STOCK[[#This Row],[Precio Final]]*10%</f>
        <v>2</v>
      </c>
      <c r="N1428" s="36">
        <v>0</v>
      </c>
      <c r="O1428" s="36">
        <v>0</v>
      </c>
      <c r="P1428" s="36">
        <v>7.62</v>
      </c>
      <c r="Q1428" s="37">
        <v>0</v>
      </c>
      <c r="R1428" s="36">
        <v>0</v>
      </c>
      <c r="S1428" s="36">
        <v>1.65</v>
      </c>
      <c r="T1428" s="36">
        <f>STOCK[[#This Row],[Costo Unitario (USD)]]+STOCK[[#This Row],[Costo Envío (USD)]]+STOCK[[#This Row],[Comisión 10%]]</f>
        <v>11.27</v>
      </c>
      <c r="U1428" s="36">
        <f t="shared" si="4"/>
        <v>12</v>
      </c>
      <c r="V1428" s="36">
        <v>20</v>
      </c>
      <c r="W1428" s="36">
        <f>STOCK[[#This Row],[Precio Final]]-STOCK[[#This Row],[Costo total]]</f>
        <v>8.73</v>
      </c>
      <c r="X1428" s="36">
        <f>STOCK[[#This Row],[Ganancia Unitaria]]*STOCK[[#This Row],[Salidas]]</f>
        <v>0</v>
      </c>
      <c r="Y1428" s="36"/>
      <c r="Z1428" s="36"/>
      <c r="AA1428" s="36">
        <f>STOCK[[#This Row],[Costo total]]*STOCK[[#This Row],[Entradas]]</f>
        <v>11.27</v>
      </c>
      <c r="AB1428" s="36">
        <f>STOCK[[#This Row],[Stock Actual]]*STOCK[[#This Row],[Costo total]]</f>
        <v>11.27</v>
      </c>
      <c r="AC1428" s="36"/>
    </row>
    <row r="1429" spans="1:29" s="6" customFormat="1" ht="50" customHeight="1">
      <c r="A1429" s="6" t="s">
        <v>3288</v>
      </c>
      <c r="B1429" s="39"/>
      <c r="C1429" s="36" t="s">
        <v>4</v>
      </c>
      <c r="D1429" s="36" t="s">
        <v>3386</v>
      </c>
      <c r="E1429" s="36" t="s">
        <v>3213</v>
      </c>
      <c r="F1429" s="36" t="s">
        <v>238</v>
      </c>
      <c r="G1429" s="36"/>
      <c r="H1429" s="36">
        <f>STOCK[[#This Row],[Precio Final]]</f>
        <v>15</v>
      </c>
      <c r="I1429" s="101">
        <f>STOCK[[#This Row],[Precio Venta Ideal (x1.5)]]</f>
        <v>8</v>
      </c>
      <c r="J1429" s="37">
        <v>2</v>
      </c>
      <c r="K1429" s="37">
        <f>SUMIFS(VENTAS[Cantidad],VENTAS[Código del producto Vendido],STOCK[[#This Row],[Code]])</f>
        <v>1</v>
      </c>
      <c r="L1429" s="37">
        <f>STOCK[[#This Row],[Entradas]]-STOCK[[#This Row],[Salidas]]</f>
        <v>1</v>
      </c>
      <c r="M1429" s="36">
        <f>STOCK[[#This Row],[Precio Final]]*10%</f>
        <v>1.5</v>
      </c>
      <c r="N1429" s="36">
        <v>0</v>
      </c>
      <c r="O1429" s="36">
        <v>0</v>
      </c>
      <c r="P1429" s="36">
        <v>4.7300000000000004</v>
      </c>
      <c r="Q1429" s="37">
        <v>0</v>
      </c>
      <c r="R1429" s="36">
        <v>0</v>
      </c>
      <c r="S1429" s="36">
        <v>1.65</v>
      </c>
      <c r="T1429" s="36">
        <f>STOCK[[#This Row],[Costo Unitario (USD)]]+STOCK[[#This Row],[Costo Envío (USD)]]+STOCK[[#This Row],[Comisión 10%]]</f>
        <v>7.8800000000000008</v>
      </c>
      <c r="U1429" s="36">
        <f t="shared" si="4"/>
        <v>8</v>
      </c>
      <c r="V1429" s="36">
        <v>15</v>
      </c>
      <c r="W1429" s="36">
        <f>STOCK[[#This Row],[Precio Final]]-STOCK[[#This Row],[Costo total]]</f>
        <v>7.1199999999999992</v>
      </c>
      <c r="X1429" s="36">
        <f>STOCK[[#This Row],[Ganancia Unitaria]]*STOCK[[#This Row],[Salidas]]</f>
        <v>7.1199999999999992</v>
      </c>
      <c r="Y1429" s="36"/>
      <c r="Z1429" s="36"/>
      <c r="AA1429" s="36">
        <f>STOCK[[#This Row],[Costo total]]*STOCK[[#This Row],[Entradas]]</f>
        <v>15.760000000000002</v>
      </c>
      <c r="AB1429" s="36">
        <f>STOCK[[#This Row],[Stock Actual]]*STOCK[[#This Row],[Costo total]]</f>
        <v>7.8800000000000008</v>
      </c>
      <c r="AC1429" s="36"/>
    </row>
    <row r="1430" spans="1:29" s="6" customFormat="1" ht="50" customHeight="1">
      <c r="A1430" s="6" t="s">
        <v>3289</v>
      </c>
      <c r="B1430" s="39"/>
      <c r="C1430" s="36" t="s">
        <v>4</v>
      </c>
      <c r="D1430" s="36" t="s">
        <v>3386</v>
      </c>
      <c r="E1430" s="36" t="s">
        <v>3213</v>
      </c>
      <c r="F1430" s="36" t="s">
        <v>241</v>
      </c>
      <c r="G1430" s="36"/>
      <c r="H1430" s="36">
        <f>STOCK[[#This Row],[Precio Final]]</f>
        <v>15</v>
      </c>
      <c r="I1430" s="101">
        <f>STOCK[[#This Row],[Precio Venta Ideal (x1.5)]]</f>
        <v>8</v>
      </c>
      <c r="J1430" s="37">
        <v>3</v>
      </c>
      <c r="K1430" s="37">
        <f>SUMIFS(VENTAS[Cantidad],VENTAS[Código del producto Vendido],STOCK[[#This Row],[Code]])</f>
        <v>0</v>
      </c>
      <c r="L1430" s="37">
        <f>STOCK[[#This Row],[Entradas]]-STOCK[[#This Row],[Salidas]]</f>
        <v>3</v>
      </c>
      <c r="M1430" s="36">
        <f>STOCK[[#This Row],[Precio Final]]*10%</f>
        <v>1.5</v>
      </c>
      <c r="N1430" s="36">
        <v>0</v>
      </c>
      <c r="O1430" s="36">
        <v>0</v>
      </c>
      <c r="P1430" s="36">
        <v>4.7300000000000004</v>
      </c>
      <c r="Q1430" s="37">
        <v>0</v>
      </c>
      <c r="R1430" s="36">
        <v>0</v>
      </c>
      <c r="S1430" s="36">
        <v>1.65</v>
      </c>
      <c r="T1430" s="36">
        <f>STOCK[[#This Row],[Costo Unitario (USD)]]+STOCK[[#This Row],[Costo Envío (USD)]]+STOCK[[#This Row],[Comisión 10%]]</f>
        <v>7.8800000000000008</v>
      </c>
      <c r="U1430" s="36">
        <f t="shared" ref="U1430" si="5">ROUNDUP(T1430,0)</f>
        <v>8</v>
      </c>
      <c r="V1430" s="36">
        <v>15</v>
      </c>
      <c r="W1430" s="36">
        <f>STOCK[[#This Row],[Precio Final]]-STOCK[[#This Row],[Costo total]]</f>
        <v>7.1199999999999992</v>
      </c>
      <c r="X1430" s="36">
        <f>STOCK[[#This Row],[Ganancia Unitaria]]*STOCK[[#This Row],[Salidas]]</f>
        <v>0</v>
      </c>
      <c r="Y1430" s="36"/>
      <c r="Z1430" s="36"/>
      <c r="AA1430" s="36">
        <f>STOCK[[#This Row],[Costo total]]*STOCK[[#This Row],[Entradas]]</f>
        <v>23.64</v>
      </c>
      <c r="AB1430" s="36">
        <f>STOCK[[#This Row],[Stock Actual]]*STOCK[[#This Row],[Costo total]]</f>
        <v>23.64</v>
      </c>
      <c r="AC1430" s="36"/>
    </row>
    <row r="1431" spans="1:29" s="6" customFormat="1" ht="50" customHeight="1">
      <c r="A1431" s="6" t="s">
        <v>3483</v>
      </c>
      <c r="B1431" s="39"/>
      <c r="C1431" s="36" t="s">
        <v>4</v>
      </c>
      <c r="D1431" s="36" t="s">
        <v>3386</v>
      </c>
      <c r="E1431" s="36" t="s">
        <v>3213</v>
      </c>
      <c r="F1431" s="36" t="s">
        <v>243</v>
      </c>
      <c r="G1431" s="36"/>
      <c r="H1431" s="36">
        <f>STOCK[[#This Row],[Precio Final]]</f>
        <v>15</v>
      </c>
      <c r="I1431" s="101">
        <f>STOCK[[#This Row],[Precio Venta Ideal (x1.5)]]</f>
        <v>8</v>
      </c>
      <c r="J1431" s="37">
        <v>2</v>
      </c>
      <c r="K1431" s="37">
        <f>SUMIFS(VENTAS[Cantidad],VENTAS[Código del producto Vendido],STOCK[[#This Row],[Code]])</f>
        <v>0</v>
      </c>
      <c r="L1431" s="37">
        <f>STOCK[[#This Row],[Entradas]]-STOCK[[#This Row],[Salidas]]</f>
        <v>2</v>
      </c>
      <c r="M1431" s="36">
        <f>STOCK[[#This Row],[Precio Final]]*10%</f>
        <v>1.5</v>
      </c>
      <c r="N1431" s="36">
        <v>0</v>
      </c>
      <c r="O1431" s="36">
        <v>0</v>
      </c>
      <c r="P1431" s="36">
        <v>4.7300000000000004</v>
      </c>
      <c r="Q1431" s="37">
        <v>0</v>
      </c>
      <c r="R1431" s="36">
        <v>0</v>
      </c>
      <c r="S1431" s="36">
        <v>1.65</v>
      </c>
      <c r="T1431" s="36">
        <f>STOCK[[#This Row],[Costo Unitario (USD)]]+STOCK[[#This Row],[Costo Envío (USD)]]+STOCK[[#This Row],[Comisión 10%]]</f>
        <v>7.8800000000000008</v>
      </c>
      <c r="U1431" s="36">
        <f t="shared" si="4"/>
        <v>8</v>
      </c>
      <c r="V1431" s="36">
        <v>15</v>
      </c>
      <c r="W1431" s="36">
        <f>STOCK[[#This Row],[Precio Final]]-STOCK[[#This Row],[Costo total]]</f>
        <v>7.1199999999999992</v>
      </c>
      <c r="X1431" s="36">
        <f>STOCK[[#This Row],[Ganancia Unitaria]]*STOCK[[#This Row],[Salidas]]</f>
        <v>0</v>
      </c>
      <c r="Y1431" s="36"/>
      <c r="Z1431" s="36"/>
      <c r="AA1431" s="36">
        <f>STOCK[[#This Row],[Costo total]]*STOCK[[#This Row],[Entradas]]</f>
        <v>15.760000000000002</v>
      </c>
      <c r="AB1431" s="36">
        <f>STOCK[[#This Row],[Stock Actual]]*STOCK[[#This Row],[Costo total]]</f>
        <v>15.760000000000002</v>
      </c>
      <c r="AC1431" s="36"/>
    </row>
    <row r="1432" spans="1:29" s="6" customFormat="1" ht="50" customHeight="1">
      <c r="A1432" s="6" t="s">
        <v>3290</v>
      </c>
      <c r="B1432" s="39"/>
      <c r="C1432" s="36" t="s">
        <v>4</v>
      </c>
      <c r="D1432" s="36" t="s">
        <v>3386</v>
      </c>
      <c r="E1432" s="36" t="s">
        <v>3213</v>
      </c>
      <c r="F1432" s="36" t="s">
        <v>244</v>
      </c>
      <c r="G1432" s="36"/>
      <c r="H1432" s="36">
        <f>STOCK[[#This Row],[Precio Final]]</f>
        <v>15</v>
      </c>
      <c r="I1432" s="101">
        <f>STOCK[[#This Row],[Precio Venta Ideal (x1.5)]]</f>
        <v>8</v>
      </c>
      <c r="J1432" s="37">
        <v>2</v>
      </c>
      <c r="K1432" s="37">
        <f>SUMIFS(VENTAS[Cantidad],VENTAS[Código del producto Vendido],STOCK[[#This Row],[Code]])</f>
        <v>1</v>
      </c>
      <c r="L1432" s="37">
        <f>STOCK[[#This Row],[Entradas]]-STOCK[[#This Row],[Salidas]]</f>
        <v>1</v>
      </c>
      <c r="M1432" s="36">
        <f>STOCK[[#This Row],[Precio Final]]*10%</f>
        <v>1.5</v>
      </c>
      <c r="N1432" s="36">
        <v>0</v>
      </c>
      <c r="O1432" s="36">
        <v>0</v>
      </c>
      <c r="P1432" s="36">
        <v>4.7300000000000004</v>
      </c>
      <c r="Q1432" s="37">
        <v>0</v>
      </c>
      <c r="R1432" s="36">
        <v>0</v>
      </c>
      <c r="S1432" s="36">
        <v>1.65</v>
      </c>
      <c r="T1432" s="36">
        <f>STOCK[[#This Row],[Costo Unitario (USD)]]+STOCK[[#This Row],[Costo Envío (USD)]]+STOCK[[#This Row],[Comisión 10%]]</f>
        <v>7.8800000000000008</v>
      </c>
      <c r="U1432" s="36">
        <f t="shared" si="4"/>
        <v>8</v>
      </c>
      <c r="V1432" s="36">
        <v>15</v>
      </c>
      <c r="W1432" s="36">
        <f>STOCK[[#This Row],[Precio Final]]-STOCK[[#This Row],[Costo total]]</f>
        <v>7.1199999999999992</v>
      </c>
      <c r="X1432" s="36">
        <f>STOCK[[#This Row],[Ganancia Unitaria]]*STOCK[[#This Row],[Salidas]]</f>
        <v>7.1199999999999992</v>
      </c>
      <c r="Y1432" s="36"/>
      <c r="Z1432" s="36"/>
      <c r="AA1432" s="36">
        <f>STOCK[[#This Row],[Costo total]]*STOCK[[#This Row],[Entradas]]</f>
        <v>15.760000000000002</v>
      </c>
      <c r="AB1432" s="36">
        <f>STOCK[[#This Row],[Stock Actual]]*STOCK[[#This Row],[Costo total]]</f>
        <v>7.8800000000000008</v>
      </c>
      <c r="AC1432" s="36"/>
    </row>
    <row r="1433" spans="1:29" s="6" customFormat="1" ht="50" customHeight="1">
      <c r="A1433" s="6" t="s">
        <v>3291</v>
      </c>
      <c r="B1433" s="39"/>
      <c r="C1433" s="36" t="s">
        <v>4</v>
      </c>
      <c r="D1433" s="36" t="s">
        <v>3386</v>
      </c>
      <c r="E1433" s="36" t="s">
        <v>3214</v>
      </c>
      <c r="F1433" s="36" t="s">
        <v>238</v>
      </c>
      <c r="G1433" s="36"/>
      <c r="H1433" s="36">
        <f>STOCK[[#This Row],[Precio Final]]</f>
        <v>15</v>
      </c>
      <c r="I1433" s="101">
        <f>STOCK[[#This Row],[Precio Venta Ideal (x1.5)]]</f>
        <v>10</v>
      </c>
      <c r="J1433" s="37">
        <v>2</v>
      </c>
      <c r="K1433" s="37">
        <f>SUMIFS(VENTAS[Cantidad],VENTAS[Código del producto Vendido],STOCK[[#This Row],[Code]])</f>
        <v>0</v>
      </c>
      <c r="L1433" s="37">
        <f>STOCK[[#This Row],[Entradas]]-STOCK[[#This Row],[Salidas]]</f>
        <v>2</v>
      </c>
      <c r="M1433" s="36">
        <f>STOCK[[#This Row],[Precio Final]]*10%</f>
        <v>1.5</v>
      </c>
      <c r="N1433" s="36">
        <v>0</v>
      </c>
      <c r="O1433" s="36">
        <v>0</v>
      </c>
      <c r="P1433" s="36">
        <v>6.49</v>
      </c>
      <c r="Q1433" s="37">
        <v>0</v>
      </c>
      <c r="R1433" s="36">
        <v>0</v>
      </c>
      <c r="S1433" s="36">
        <v>1.65</v>
      </c>
      <c r="T1433" s="36">
        <f>STOCK[[#This Row],[Costo Unitario (USD)]]+STOCK[[#This Row],[Costo Envío (USD)]]+STOCK[[#This Row],[Comisión 10%]]</f>
        <v>9.64</v>
      </c>
      <c r="U1433" s="36">
        <f t="shared" si="4"/>
        <v>10</v>
      </c>
      <c r="V1433" s="102">
        <v>15</v>
      </c>
      <c r="W1433" s="36">
        <f>STOCK[[#This Row],[Precio Final]]-STOCK[[#This Row],[Costo total]]</f>
        <v>5.3599999999999994</v>
      </c>
      <c r="X1433" s="36">
        <f>STOCK[[#This Row],[Ganancia Unitaria]]*STOCK[[#This Row],[Salidas]]</f>
        <v>0</v>
      </c>
      <c r="Y1433" s="36"/>
      <c r="Z1433" s="36"/>
      <c r="AA1433" s="36">
        <f>STOCK[[#This Row],[Costo total]]*STOCK[[#This Row],[Entradas]]</f>
        <v>19.28</v>
      </c>
      <c r="AB1433" s="36">
        <f>STOCK[[#This Row],[Stock Actual]]*STOCK[[#This Row],[Costo total]]</f>
        <v>19.28</v>
      </c>
      <c r="AC1433" s="36"/>
    </row>
    <row r="1434" spans="1:29" s="6" customFormat="1" ht="50" customHeight="1">
      <c r="A1434" s="6" t="s">
        <v>3292</v>
      </c>
      <c r="B1434" s="39"/>
      <c r="C1434" s="36" t="s">
        <v>4</v>
      </c>
      <c r="D1434" s="36" t="s">
        <v>3386</v>
      </c>
      <c r="E1434" s="36" t="s">
        <v>3214</v>
      </c>
      <c r="F1434" s="36" t="s">
        <v>241</v>
      </c>
      <c r="G1434" s="36"/>
      <c r="H1434" s="36">
        <f>STOCK[[#This Row],[Precio Final]]</f>
        <v>15</v>
      </c>
      <c r="I1434" s="101">
        <f>STOCK[[#This Row],[Precio Venta Ideal (x1.5)]]</f>
        <v>10</v>
      </c>
      <c r="J1434" s="37">
        <v>2</v>
      </c>
      <c r="K1434" s="37">
        <f>SUMIFS(VENTAS[Cantidad],VENTAS[Código del producto Vendido],STOCK[[#This Row],[Code]])</f>
        <v>0</v>
      </c>
      <c r="L1434" s="37">
        <f>STOCK[[#This Row],[Entradas]]-STOCK[[#This Row],[Salidas]]</f>
        <v>2</v>
      </c>
      <c r="M1434" s="36">
        <f>STOCK[[#This Row],[Precio Final]]*10%</f>
        <v>1.5</v>
      </c>
      <c r="N1434" s="36">
        <v>0</v>
      </c>
      <c r="O1434" s="36">
        <v>0</v>
      </c>
      <c r="P1434" s="36">
        <v>6.5</v>
      </c>
      <c r="Q1434" s="37">
        <v>0</v>
      </c>
      <c r="R1434" s="36">
        <v>0</v>
      </c>
      <c r="S1434" s="36">
        <v>1.65</v>
      </c>
      <c r="T1434" s="36">
        <f>STOCK[[#This Row],[Costo Unitario (USD)]]+STOCK[[#This Row],[Costo Envío (USD)]]+STOCK[[#This Row],[Comisión 10%]]</f>
        <v>9.65</v>
      </c>
      <c r="U1434" s="36">
        <f t="shared" si="4"/>
        <v>10</v>
      </c>
      <c r="V1434" s="36">
        <v>15</v>
      </c>
      <c r="W1434" s="36">
        <f>STOCK[[#This Row],[Precio Final]]-STOCK[[#This Row],[Costo total]]</f>
        <v>5.35</v>
      </c>
      <c r="X1434" s="36">
        <f>STOCK[[#This Row],[Ganancia Unitaria]]*STOCK[[#This Row],[Salidas]]</f>
        <v>0</v>
      </c>
      <c r="Y1434" s="36"/>
      <c r="Z1434" s="36"/>
      <c r="AA1434" s="36">
        <f>STOCK[[#This Row],[Costo total]]*STOCK[[#This Row],[Entradas]]</f>
        <v>19.3</v>
      </c>
      <c r="AB1434" s="36">
        <f>STOCK[[#This Row],[Stock Actual]]*STOCK[[#This Row],[Costo total]]</f>
        <v>19.3</v>
      </c>
      <c r="AC1434" s="36"/>
    </row>
    <row r="1435" spans="1:29" s="6" customFormat="1" ht="50" customHeight="1">
      <c r="A1435" s="6" t="s">
        <v>3293</v>
      </c>
      <c r="B1435" s="39"/>
      <c r="C1435" s="36" t="s">
        <v>4</v>
      </c>
      <c r="D1435" s="36" t="s">
        <v>3386</v>
      </c>
      <c r="E1435" s="36" t="s">
        <v>3214</v>
      </c>
      <c r="F1435" s="36" t="s">
        <v>243</v>
      </c>
      <c r="G1435" s="36"/>
      <c r="H1435" s="36">
        <f>STOCK[[#This Row],[Precio Final]]</f>
        <v>15</v>
      </c>
      <c r="I1435" s="101">
        <f>STOCK[[#This Row],[Precio Venta Ideal (x1.5)]]</f>
        <v>10</v>
      </c>
      <c r="J1435" s="37">
        <v>2</v>
      </c>
      <c r="K1435" s="37">
        <f>SUMIFS(VENTAS[Cantidad],VENTAS[Código del producto Vendido],STOCK[[#This Row],[Code]])</f>
        <v>0</v>
      </c>
      <c r="L1435" s="37">
        <f>STOCK[[#This Row],[Entradas]]-STOCK[[#This Row],[Salidas]]</f>
        <v>2</v>
      </c>
      <c r="M1435" s="36">
        <f>STOCK[[#This Row],[Precio Final]]*10%</f>
        <v>1.5</v>
      </c>
      <c r="N1435" s="36">
        <v>0</v>
      </c>
      <c r="O1435" s="36">
        <v>0</v>
      </c>
      <c r="P1435" s="36">
        <v>6.49</v>
      </c>
      <c r="Q1435" s="37">
        <v>0</v>
      </c>
      <c r="R1435" s="36">
        <v>0</v>
      </c>
      <c r="S1435" s="36">
        <v>1.65</v>
      </c>
      <c r="T1435" s="36">
        <f>STOCK[[#This Row],[Costo Unitario (USD)]]+STOCK[[#This Row],[Costo Envío (USD)]]+STOCK[[#This Row],[Comisión 10%]]</f>
        <v>9.64</v>
      </c>
      <c r="U1435" s="36">
        <f t="shared" si="4"/>
        <v>10</v>
      </c>
      <c r="V1435" s="36">
        <v>15</v>
      </c>
      <c r="W1435" s="36">
        <f>STOCK[[#This Row],[Precio Final]]-STOCK[[#This Row],[Costo total]]</f>
        <v>5.3599999999999994</v>
      </c>
      <c r="X1435" s="36">
        <f>STOCK[[#This Row],[Ganancia Unitaria]]*STOCK[[#This Row],[Salidas]]</f>
        <v>0</v>
      </c>
      <c r="Y1435" s="36"/>
      <c r="Z1435" s="36"/>
      <c r="AA1435" s="36">
        <f>STOCK[[#This Row],[Costo total]]*STOCK[[#This Row],[Entradas]]</f>
        <v>19.28</v>
      </c>
      <c r="AB1435" s="36">
        <f>STOCK[[#This Row],[Stock Actual]]*STOCK[[#This Row],[Costo total]]</f>
        <v>19.28</v>
      </c>
      <c r="AC1435" s="36"/>
    </row>
    <row r="1436" spans="1:29" s="6" customFormat="1" ht="50" customHeight="1">
      <c r="A1436" s="6" t="s">
        <v>3294</v>
      </c>
      <c r="B1436" s="39"/>
      <c r="C1436" s="36" t="s">
        <v>4</v>
      </c>
      <c r="D1436" s="36" t="s">
        <v>3386</v>
      </c>
      <c r="E1436" s="36" t="s">
        <v>3214</v>
      </c>
      <c r="F1436" s="36" t="s">
        <v>244</v>
      </c>
      <c r="G1436" s="36"/>
      <c r="H1436" s="36">
        <f>STOCK[[#This Row],[Precio Final]]</f>
        <v>15</v>
      </c>
      <c r="I1436" s="101">
        <f>STOCK[[#This Row],[Precio Venta Ideal (x1.5)]]</f>
        <v>10</v>
      </c>
      <c r="J1436" s="37">
        <v>2</v>
      </c>
      <c r="K1436" s="37">
        <f>SUMIFS(VENTAS[Cantidad],VENTAS[Código del producto Vendido],STOCK[[#This Row],[Code]])</f>
        <v>1</v>
      </c>
      <c r="L1436" s="37">
        <f>STOCK[[#This Row],[Entradas]]-STOCK[[#This Row],[Salidas]]</f>
        <v>1</v>
      </c>
      <c r="M1436" s="36">
        <f>STOCK[[#This Row],[Precio Final]]*10%</f>
        <v>1.5</v>
      </c>
      <c r="N1436" s="36">
        <v>0</v>
      </c>
      <c r="O1436" s="36">
        <v>0</v>
      </c>
      <c r="P1436" s="36">
        <v>6.5</v>
      </c>
      <c r="Q1436" s="37">
        <v>0</v>
      </c>
      <c r="R1436" s="36">
        <v>0</v>
      </c>
      <c r="S1436" s="36">
        <v>1.65</v>
      </c>
      <c r="T1436" s="36">
        <f>STOCK[[#This Row],[Costo Unitario (USD)]]+STOCK[[#This Row],[Costo Envío (USD)]]+STOCK[[#This Row],[Comisión 10%]]</f>
        <v>9.65</v>
      </c>
      <c r="U1436" s="36">
        <f t="shared" si="4"/>
        <v>10</v>
      </c>
      <c r="V1436" s="36">
        <v>15</v>
      </c>
      <c r="W1436" s="36">
        <f>STOCK[[#This Row],[Precio Final]]-STOCK[[#This Row],[Costo total]]</f>
        <v>5.35</v>
      </c>
      <c r="X1436" s="36">
        <f>STOCK[[#This Row],[Ganancia Unitaria]]*STOCK[[#This Row],[Salidas]]</f>
        <v>5.35</v>
      </c>
      <c r="Y1436" s="36"/>
      <c r="Z1436" s="36"/>
      <c r="AA1436" s="36">
        <f>STOCK[[#This Row],[Costo total]]*STOCK[[#This Row],[Entradas]]</f>
        <v>19.3</v>
      </c>
      <c r="AB1436" s="36">
        <f>STOCK[[#This Row],[Stock Actual]]*STOCK[[#This Row],[Costo total]]</f>
        <v>9.65</v>
      </c>
      <c r="AC1436" s="36"/>
    </row>
    <row r="1437" spans="1:29" s="6" customFormat="1" ht="50" customHeight="1">
      <c r="A1437" s="6" t="s">
        <v>3295</v>
      </c>
      <c r="B1437" s="39"/>
      <c r="C1437" s="36" t="s">
        <v>4</v>
      </c>
      <c r="D1437" s="36" t="s">
        <v>3386</v>
      </c>
      <c r="E1437" s="36" t="s">
        <v>3215</v>
      </c>
      <c r="F1437" s="36" t="s">
        <v>239</v>
      </c>
      <c r="G1437" s="36"/>
      <c r="H1437" s="36">
        <f>STOCK[[#This Row],[Precio Final]]</f>
        <v>15</v>
      </c>
      <c r="I1437" s="101">
        <f>STOCK[[#This Row],[Precio Venta Ideal (x1.5)]]</f>
        <v>8</v>
      </c>
      <c r="J1437" s="37">
        <v>2</v>
      </c>
      <c r="K1437" s="37">
        <f>SUMIFS(VENTAS[Cantidad],VENTAS[Código del producto Vendido],STOCK[[#This Row],[Code]])</f>
        <v>0</v>
      </c>
      <c r="L1437" s="37">
        <f>STOCK[[#This Row],[Entradas]]-STOCK[[#This Row],[Salidas]]</f>
        <v>2</v>
      </c>
      <c r="M1437" s="36">
        <f>STOCK[[#This Row],[Precio Final]]*10%</f>
        <v>1.5</v>
      </c>
      <c r="N1437" s="36">
        <v>0</v>
      </c>
      <c r="O1437" s="36">
        <v>0</v>
      </c>
      <c r="P1437" s="36">
        <v>4.3899999999999997</v>
      </c>
      <c r="Q1437" s="37">
        <v>0</v>
      </c>
      <c r="R1437" s="36">
        <v>0</v>
      </c>
      <c r="S1437" s="36">
        <v>1.65</v>
      </c>
      <c r="T1437" s="36">
        <f>STOCK[[#This Row],[Costo Unitario (USD)]]+STOCK[[#This Row],[Costo Envío (USD)]]+STOCK[[#This Row],[Comisión 10%]]</f>
        <v>7.5399999999999991</v>
      </c>
      <c r="U1437" s="36">
        <f t="shared" si="4"/>
        <v>8</v>
      </c>
      <c r="V1437" s="36">
        <v>15</v>
      </c>
      <c r="W1437" s="36">
        <f>STOCK[[#This Row],[Precio Final]]-STOCK[[#This Row],[Costo total]]</f>
        <v>7.4600000000000009</v>
      </c>
      <c r="X1437" s="36">
        <f>STOCK[[#This Row],[Ganancia Unitaria]]*STOCK[[#This Row],[Salidas]]</f>
        <v>0</v>
      </c>
      <c r="Y1437" s="36"/>
      <c r="Z1437" s="36"/>
      <c r="AA1437" s="36">
        <f>STOCK[[#This Row],[Costo total]]*STOCK[[#This Row],[Entradas]]</f>
        <v>15.079999999999998</v>
      </c>
      <c r="AB1437" s="36">
        <f>STOCK[[#This Row],[Stock Actual]]*STOCK[[#This Row],[Costo total]]</f>
        <v>15.079999999999998</v>
      </c>
      <c r="AC1437" s="36"/>
    </row>
    <row r="1438" spans="1:29" s="6" customFormat="1" ht="50" customHeight="1">
      <c r="A1438" s="6" t="s">
        <v>3296</v>
      </c>
      <c r="B1438" s="39"/>
      <c r="C1438" s="36" t="s">
        <v>4</v>
      </c>
      <c r="D1438" s="36" t="s">
        <v>3386</v>
      </c>
      <c r="E1438" s="36" t="s">
        <v>3217</v>
      </c>
      <c r="F1438" s="36" t="s">
        <v>239</v>
      </c>
      <c r="G1438" s="36"/>
      <c r="H1438" s="36">
        <f>STOCK[[#This Row],[Precio Final]]</f>
        <v>15</v>
      </c>
      <c r="I1438" s="101">
        <f>STOCK[[#This Row],[Precio Venta Ideal (x1.5)]]</f>
        <v>9</v>
      </c>
      <c r="J1438" s="37">
        <v>2</v>
      </c>
      <c r="K1438" s="37">
        <f>SUMIFS(VENTAS[Cantidad],VENTAS[Código del producto Vendido],STOCK[[#This Row],[Code]])</f>
        <v>0</v>
      </c>
      <c r="L1438" s="37">
        <f>STOCK[[#This Row],[Entradas]]-STOCK[[#This Row],[Salidas]]</f>
        <v>2</v>
      </c>
      <c r="M1438" s="36">
        <f>STOCK[[#This Row],[Precio Final]]*10%</f>
        <v>1.5</v>
      </c>
      <c r="N1438" s="36">
        <v>0</v>
      </c>
      <c r="O1438" s="36">
        <v>0</v>
      </c>
      <c r="P1438" s="36">
        <v>4.9400000000000004</v>
      </c>
      <c r="Q1438" s="37">
        <v>0</v>
      </c>
      <c r="R1438" s="36">
        <v>0</v>
      </c>
      <c r="S1438" s="36">
        <v>1.65</v>
      </c>
      <c r="T1438" s="36">
        <f>STOCK[[#This Row],[Costo Unitario (USD)]]+STOCK[[#This Row],[Costo Envío (USD)]]+STOCK[[#This Row],[Comisión 10%]]</f>
        <v>8.09</v>
      </c>
      <c r="U1438" s="36">
        <f t="shared" si="4"/>
        <v>9</v>
      </c>
      <c r="V1438" s="36">
        <v>15</v>
      </c>
      <c r="W1438" s="36">
        <f>STOCK[[#This Row],[Precio Final]]-STOCK[[#This Row],[Costo total]]</f>
        <v>6.91</v>
      </c>
      <c r="X1438" s="36">
        <f>STOCK[[#This Row],[Ganancia Unitaria]]*STOCK[[#This Row],[Salidas]]</f>
        <v>0</v>
      </c>
      <c r="Y1438" s="36"/>
      <c r="Z1438" s="36"/>
      <c r="AA1438" s="36">
        <f>STOCK[[#This Row],[Costo total]]*STOCK[[#This Row],[Entradas]]</f>
        <v>16.18</v>
      </c>
      <c r="AB1438" s="36">
        <f>STOCK[[#This Row],[Stock Actual]]*STOCK[[#This Row],[Costo total]]</f>
        <v>16.18</v>
      </c>
      <c r="AC1438" s="36"/>
    </row>
    <row r="1439" spans="1:29" s="6" customFormat="1" ht="50" customHeight="1">
      <c r="A1439" s="6" t="s">
        <v>3297</v>
      </c>
      <c r="B1439" s="39"/>
      <c r="C1439" s="36" t="s">
        <v>4</v>
      </c>
      <c r="D1439" s="36" t="s">
        <v>3386</v>
      </c>
      <c r="E1439" s="36" t="s">
        <v>3216</v>
      </c>
      <c r="F1439" s="36" t="s">
        <v>239</v>
      </c>
      <c r="G1439" s="36"/>
      <c r="H1439" s="36">
        <f>STOCK[[#This Row],[Precio Final]]</f>
        <v>15</v>
      </c>
      <c r="I1439" s="101">
        <f>STOCK[[#This Row],[Precio Venta Ideal (x1.5)]]</f>
        <v>8</v>
      </c>
      <c r="J1439" s="37">
        <v>2</v>
      </c>
      <c r="K1439" s="37">
        <f>SUMIFS(VENTAS[Cantidad],VENTAS[Código del producto Vendido],STOCK[[#This Row],[Code]])</f>
        <v>0</v>
      </c>
      <c r="L1439" s="37">
        <f>STOCK[[#This Row],[Entradas]]-STOCK[[#This Row],[Salidas]]</f>
        <v>2</v>
      </c>
      <c r="M1439" s="36">
        <f>STOCK[[#This Row],[Precio Final]]*10%</f>
        <v>1.5</v>
      </c>
      <c r="N1439" s="36">
        <v>0</v>
      </c>
      <c r="O1439" s="36">
        <v>0</v>
      </c>
      <c r="P1439" s="36">
        <v>4.29</v>
      </c>
      <c r="Q1439" s="37">
        <v>0</v>
      </c>
      <c r="R1439" s="36">
        <v>0</v>
      </c>
      <c r="S1439" s="36">
        <v>1.65</v>
      </c>
      <c r="T1439" s="36">
        <f>STOCK[[#This Row],[Costo Unitario (USD)]]+STOCK[[#This Row],[Costo Envío (USD)]]+STOCK[[#This Row],[Comisión 10%]]</f>
        <v>7.4399999999999995</v>
      </c>
      <c r="U1439" s="36">
        <f t="shared" si="4"/>
        <v>8</v>
      </c>
      <c r="V1439" s="36">
        <v>15</v>
      </c>
      <c r="W1439" s="36">
        <f>STOCK[[#This Row],[Precio Final]]-STOCK[[#This Row],[Costo total]]</f>
        <v>7.5600000000000005</v>
      </c>
      <c r="X1439" s="36">
        <f>STOCK[[#This Row],[Ganancia Unitaria]]*STOCK[[#This Row],[Salidas]]</f>
        <v>0</v>
      </c>
      <c r="Y1439" s="36"/>
      <c r="Z1439" s="36"/>
      <c r="AA1439" s="36">
        <f>STOCK[[#This Row],[Costo total]]*STOCK[[#This Row],[Entradas]]</f>
        <v>14.879999999999999</v>
      </c>
      <c r="AB1439" s="36">
        <f>STOCK[[#This Row],[Stock Actual]]*STOCK[[#This Row],[Costo total]]</f>
        <v>14.879999999999999</v>
      </c>
      <c r="AC1439" s="36"/>
    </row>
    <row r="1440" spans="1:29" s="6" customFormat="1" ht="50" customHeight="1">
      <c r="A1440" s="6" t="s">
        <v>3298</v>
      </c>
      <c r="B1440" s="39"/>
      <c r="C1440" s="36" t="s">
        <v>4</v>
      </c>
      <c r="D1440" s="36" t="s">
        <v>2255</v>
      </c>
      <c r="E1440" s="36" t="s">
        <v>3218</v>
      </c>
      <c r="F1440" s="36" t="s">
        <v>238</v>
      </c>
      <c r="G1440" s="36"/>
      <c r="H1440" s="36">
        <f>STOCK[[#This Row],[Precio Final]]</f>
        <v>25</v>
      </c>
      <c r="I1440" s="101">
        <f>STOCK[[#This Row],[Precio Venta Ideal (x1.5)]]</f>
        <v>15</v>
      </c>
      <c r="J1440" s="37">
        <v>2</v>
      </c>
      <c r="K1440" s="37">
        <f>SUMIFS(VENTAS[Cantidad],VENTAS[Código del producto Vendido],STOCK[[#This Row],[Code]])</f>
        <v>0</v>
      </c>
      <c r="L1440" s="37">
        <f>STOCK[[#This Row],[Entradas]]-STOCK[[#This Row],[Salidas]]</f>
        <v>2</v>
      </c>
      <c r="M1440" s="36">
        <f>STOCK[[#This Row],[Precio Final]]*10%</f>
        <v>2.5</v>
      </c>
      <c r="N1440" s="36">
        <v>0</v>
      </c>
      <c r="O1440" s="36">
        <v>0</v>
      </c>
      <c r="P1440" s="36">
        <v>10.3</v>
      </c>
      <c r="Q1440" s="37">
        <v>0</v>
      </c>
      <c r="R1440" s="36">
        <v>0</v>
      </c>
      <c r="S1440" s="36">
        <v>1.65</v>
      </c>
      <c r="T1440" s="36">
        <f>STOCK[[#This Row],[Costo Unitario (USD)]]+STOCK[[#This Row],[Costo Envío (USD)]]+STOCK[[#This Row],[Comisión 10%]]</f>
        <v>14.450000000000001</v>
      </c>
      <c r="U1440" s="36">
        <f t="shared" si="4"/>
        <v>15</v>
      </c>
      <c r="V1440" s="36">
        <v>25</v>
      </c>
      <c r="W1440" s="36">
        <f>STOCK[[#This Row],[Precio Final]]-STOCK[[#This Row],[Costo total]]</f>
        <v>10.549999999999999</v>
      </c>
      <c r="X1440" s="36">
        <f>STOCK[[#This Row],[Ganancia Unitaria]]*STOCK[[#This Row],[Salidas]]</f>
        <v>0</v>
      </c>
      <c r="Y1440" s="36"/>
      <c r="Z1440" s="36"/>
      <c r="AA1440" s="36">
        <f>STOCK[[#This Row],[Costo total]]*STOCK[[#This Row],[Entradas]]</f>
        <v>28.900000000000002</v>
      </c>
      <c r="AB1440" s="36">
        <f>STOCK[[#This Row],[Stock Actual]]*STOCK[[#This Row],[Costo total]]</f>
        <v>28.900000000000002</v>
      </c>
      <c r="AC1440" s="36"/>
    </row>
    <row r="1441" spans="1:29" s="6" customFormat="1" ht="50" customHeight="1">
      <c r="A1441" s="6" t="s">
        <v>3299</v>
      </c>
      <c r="B1441" s="39"/>
      <c r="C1441" s="36" t="s">
        <v>4</v>
      </c>
      <c r="D1441" s="36" t="s">
        <v>2255</v>
      </c>
      <c r="E1441" s="36" t="s">
        <v>3218</v>
      </c>
      <c r="F1441" s="36" t="s">
        <v>241</v>
      </c>
      <c r="G1441" s="36"/>
      <c r="H1441" s="36">
        <f>STOCK[[#This Row],[Precio Final]]</f>
        <v>25</v>
      </c>
      <c r="I1441" s="101">
        <f>STOCK[[#This Row],[Precio Venta Ideal (x1.5)]]</f>
        <v>15</v>
      </c>
      <c r="J1441" s="37">
        <v>2</v>
      </c>
      <c r="K1441" s="37">
        <f>SUMIFS(VENTAS[Cantidad],VENTAS[Código del producto Vendido],STOCK[[#This Row],[Code]])</f>
        <v>0</v>
      </c>
      <c r="L1441" s="37">
        <f>STOCK[[#This Row],[Entradas]]-STOCK[[#This Row],[Salidas]]</f>
        <v>2</v>
      </c>
      <c r="M1441" s="36">
        <f>STOCK[[#This Row],[Precio Final]]*10%</f>
        <v>2.5</v>
      </c>
      <c r="N1441" s="36">
        <v>0</v>
      </c>
      <c r="O1441" s="36">
        <v>0</v>
      </c>
      <c r="P1441" s="36">
        <v>10.3</v>
      </c>
      <c r="Q1441" s="37">
        <v>0</v>
      </c>
      <c r="R1441" s="36">
        <v>0</v>
      </c>
      <c r="S1441" s="36">
        <v>1.65</v>
      </c>
      <c r="T1441" s="36">
        <f>STOCK[[#This Row],[Costo Unitario (USD)]]+STOCK[[#This Row],[Costo Envío (USD)]]+STOCK[[#This Row],[Comisión 10%]]</f>
        <v>14.450000000000001</v>
      </c>
      <c r="U1441" s="36">
        <f t="shared" si="4"/>
        <v>15</v>
      </c>
      <c r="V1441" s="36">
        <v>25</v>
      </c>
      <c r="W1441" s="36">
        <f>STOCK[[#This Row],[Precio Final]]-STOCK[[#This Row],[Costo total]]</f>
        <v>10.549999999999999</v>
      </c>
      <c r="X1441" s="36">
        <f>STOCK[[#This Row],[Ganancia Unitaria]]*STOCK[[#This Row],[Salidas]]</f>
        <v>0</v>
      </c>
      <c r="Y1441" s="36"/>
      <c r="Z1441" s="36"/>
      <c r="AA1441" s="36">
        <f>STOCK[[#This Row],[Costo total]]*STOCK[[#This Row],[Entradas]]</f>
        <v>28.900000000000002</v>
      </c>
      <c r="AB1441" s="36">
        <f>STOCK[[#This Row],[Stock Actual]]*STOCK[[#This Row],[Costo total]]</f>
        <v>28.900000000000002</v>
      </c>
      <c r="AC1441" s="36"/>
    </row>
    <row r="1442" spans="1:29" s="6" customFormat="1" ht="50" customHeight="1">
      <c r="A1442" s="6" t="s">
        <v>3300</v>
      </c>
      <c r="B1442" s="39"/>
      <c r="C1442" s="36" t="s">
        <v>4</v>
      </c>
      <c r="D1442" s="36" t="s">
        <v>2255</v>
      </c>
      <c r="E1442" s="36" t="s">
        <v>3218</v>
      </c>
      <c r="F1442" s="36" t="s">
        <v>243</v>
      </c>
      <c r="G1442" s="36"/>
      <c r="H1442" s="36">
        <f>STOCK[[#This Row],[Precio Final]]</f>
        <v>25</v>
      </c>
      <c r="I1442" s="101">
        <f>STOCK[[#This Row],[Precio Venta Ideal (x1.5)]]</f>
        <v>15</v>
      </c>
      <c r="J1442" s="37">
        <v>2</v>
      </c>
      <c r="K1442" s="37">
        <f>SUMIFS(VENTAS[Cantidad],VENTAS[Código del producto Vendido],STOCK[[#This Row],[Code]])</f>
        <v>0</v>
      </c>
      <c r="L1442" s="37">
        <f>STOCK[[#This Row],[Entradas]]-STOCK[[#This Row],[Salidas]]</f>
        <v>2</v>
      </c>
      <c r="M1442" s="36">
        <f>STOCK[[#This Row],[Precio Final]]*10%</f>
        <v>2.5</v>
      </c>
      <c r="N1442" s="36">
        <v>0</v>
      </c>
      <c r="O1442" s="36">
        <v>0</v>
      </c>
      <c r="P1442" s="36">
        <v>10.31</v>
      </c>
      <c r="Q1442" s="37">
        <v>0</v>
      </c>
      <c r="R1442" s="36">
        <v>0</v>
      </c>
      <c r="S1442" s="36">
        <v>1.65</v>
      </c>
      <c r="T1442" s="36">
        <f>STOCK[[#This Row],[Costo Unitario (USD)]]+STOCK[[#This Row],[Costo Envío (USD)]]+STOCK[[#This Row],[Comisión 10%]]</f>
        <v>14.46</v>
      </c>
      <c r="U1442" s="36">
        <f t="shared" si="4"/>
        <v>15</v>
      </c>
      <c r="V1442" s="36">
        <v>25</v>
      </c>
      <c r="W1442" s="36">
        <f>STOCK[[#This Row],[Precio Final]]-STOCK[[#This Row],[Costo total]]</f>
        <v>10.54</v>
      </c>
      <c r="X1442" s="36">
        <f>STOCK[[#This Row],[Ganancia Unitaria]]*STOCK[[#This Row],[Salidas]]</f>
        <v>0</v>
      </c>
      <c r="Y1442" s="36"/>
      <c r="Z1442" s="36"/>
      <c r="AA1442" s="36">
        <f>STOCK[[#This Row],[Costo total]]*STOCK[[#This Row],[Entradas]]</f>
        <v>28.92</v>
      </c>
      <c r="AB1442" s="36">
        <f>STOCK[[#This Row],[Stock Actual]]*STOCK[[#This Row],[Costo total]]</f>
        <v>28.92</v>
      </c>
      <c r="AC1442" s="36"/>
    </row>
    <row r="1443" spans="1:29" s="6" customFormat="1" ht="50" customHeight="1">
      <c r="A1443" s="6" t="s">
        <v>3301</v>
      </c>
      <c r="B1443" s="39"/>
      <c r="C1443" s="36" t="s">
        <v>4</v>
      </c>
      <c r="D1443" s="36" t="s">
        <v>2255</v>
      </c>
      <c r="E1443" s="36" t="s">
        <v>3218</v>
      </c>
      <c r="F1443" s="36" t="s">
        <v>244</v>
      </c>
      <c r="G1443" s="36"/>
      <c r="H1443" s="36">
        <f>STOCK[[#This Row],[Precio Final]]</f>
        <v>25</v>
      </c>
      <c r="I1443" s="101">
        <f>STOCK[[#This Row],[Precio Venta Ideal (x1.5)]]</f>
        <v>15</v>
      </c>
      <c r="J1443" s="37">
        <v>2</v>
      </c>
      <c r="K1443" s="37">
        <f>SUMIFS(VENTAS[Cantidad],VENTAS[Código del producto Vendido],STOCK[[#This Row],[Code]])</f>
        <v>0</v>
      </c>
      <c r="L1443" s="37">
        <f>STOCK[[#This Row],[Entradas]]-STOCK[[#This Row],[Salidas]]</f>
        <v>2</v>
      </c>
      <c r="M1443" s="36">
        <f>STOCK[[#This Row],[Precio Final]]*10%</f>
        <v>2.5</v>
      </c>
      <c r="N1443" s="36">
        <v>0</v>
      </c>
      <c r="O1443" s="36">
        <v>0</v>
      </c>
      <c r="P1443" s="36">
        <v>10.31</v>
      </c>
      <c r="Q1443" s="37">
        <v>0</v>
      </c>
      <c r="R1443" s="36">
        <v>0</v>
      </c>
      <c r="S1443" s="36">
        <v>1.65</v>
      </c>
      <c r="T1443" s="36">
        <f>STOCK[[#This Row],[Costo Unitario (USD)]]+STOCK[[#This Row],[Costo Envío (USD)]]+STOCK[[#This Row],[Comisión 10%]]</f>
        <v>14.46</v>
      </c>
      <c r="U1443" s="36">
        <f t="shared" si="4"/>
        <v>15</v>
      </c>
      <c r="V1443" s="36">
        <v>25</v>
      </c>
      <c r="W1443" s="36">
        <f>STOCK[[#This Row],[Precio Final]]-STOCK[[#This Row],[Costo total]]</f>
        <v>10.54</v>
      </c>
      <c r="X1443" s="36">
        <f>STOCK[[#This Row],[Ganancia Unitaria]]*STOCK[[#This Row],[Salidas]]</f>
        <v>0</v>
      </c>
      <c r="Y1443" s="36"/>
      <c r="Z1443" s="36"/>
      <c r="AA1443" s="36">
        <f>STOCK[[#This Row],[Costo total]]*STOCK[[#This Row],[Entradas]]</f>
        <v>28.92</v>
      </c>
      <c r="AB1443" s="36">
        <f>STOCK[[#This Row],[Stock Actual]]*STOCK[[#This Row],[Costo total]]</f>
        <v>28.92</v>
      </c>
      <c r="AC1443" s="36"/>
    </row>
    <row r="1444" spans="1:29" s="6" customFormat="1" ht="50" customHeight="1">
      <c r="A1444" s="6" t="s">
        <v>3302</v>
      </c>
      <c r="B1444" s="39"/>
      <c r="C1444" s="36" t="s">
        <v>4</v>
      </c>
      <c r="D1444" s="36" t="s">
        <v>2255</v>
      </c>
      <c r="E1444" s="36" t="s">
        <v>3219</v>
      </c>
      <c r="F1444" s="36" t="s">
        <v>238</v>
      </c>
      <c r="G1444" s="36"/>
      <c r="H1444" s="36">
        <f>STOCK[[#This Row],[Precio Final]]</f>
        <v>25</v>
      </c>
      <c r="I1444" s="101">
        <f>STOCK[[#This Row],[Precio Venta Ideal (x1.5)]]</f>
        <v>15</v>
      </c>
      <c r="J1444" s="37">
        <v>1</v>
      </c>
      <c r="K1444" s="37">
        <f>SUMIFS(VENTAS[Cantidad],VENTAS[Código del producto Vendido],STOCK[[#This Row],[Code]])</f>
        <v>0</v>
      </c>
      <c r="L1444" s="37">
        <f>STOCK[[#This Row],[Entradas]]-STOCK[[#This Row],[Salidas]]</f>
        <v>1</v>
      </c>
      <c r="M1444" s="36">
        <f>STOCK[[#This Row],[Precio Final]]*10%</f>
        <v>2.5</v>
      </c>
      <c r="N1444" s="36">
        <v>0</v>
      </c>
      <c r="O1444" s="36">
        <v>0</v>
      </c>
      <c r="P1444" s="36">
        <v>10.39</v>
      </c>
      <c r="Q1444" s="37">
        <v>0</v>
      </c>
      <c r="R1444" s="36">
        <v>0</v>
      </c>
      <c r="S1444" s="36">
        <v>1.65</v>
      </c>
      <c r="T1444" s="36">
        <f>STOCK[[#This Row],[Costo Unitario (USD)]]+STOCK[[#This Row],[Costo Envío (USD)]]+STOCK[[#This Row],[Comisión 10%]]</f>
        <v>14.540000000000001</v>
      </c>
      <c r="U1444" s="36">
        <f t="shared" si="4"/>
        <v>15</v>
      </c>
      <c r="V1444" s="36">
        <v>25</v>
      </c>
      <c r="W1444" s="36">
        <f>STOCK[[#This Row],[Precio Final]]-STOCK[[#This Row],[Costo total]]</f>
        <v>10.459999999999999</v>
      </c>
      <c r="X1444" s="36">
        <f>STOCK[[#This Row],[Ganancia Unitaria]]*STOCK[[#This Row],[Salidas]]</f>
        <v>0</v>
      </c>
      <c r="Y1444" s="36"/>
      <c r="Z1444" s="36"/>
      <c r="AA1444" s="36">
        <f>STOCK[[#This Row],[Costo total]]*STOCK[[#This Row],[Entradas]]</f>
        <v>14.540000000000001</v>
      </c>
      <c r="AB1444" s="36">
        <f>STOCK[[#This Row],[Stock Actual]]*STOCK[[#This Row],[Costo total]]</f>
        <v>14.540000000000001</v>
      </c>
      <c r="AC1444" s="36"/>
    </row>
    <row r="1445" spans="1:29" s="6" customFormat="1" ht="50" customHeight="1">
      <c r="A1445" s="6" t="s">
        <v>3303</v>
      </c>
      <c r="B1445" s="39"/>
      <c r="C1445" s="36" t="s">
        <v>4</v>
      </c>
      <c r="D1445" s="36" t="s">
        <v>2255</v>
      </c>
      <c r="E1445" s="36" t="s">
        <v>3219</v>
      </c>
      <c r="F1445" s="36" t="s">
        <v>241</v>
      </c>
      <c r="G1445" s="36"/>
      <c r="H1445" s="36">
        <f>STOCK[[#This Row],[Precio Final]]</f>
        <v>25</v>
      </c>
      <c r="I1445" s="101">
        <f>STOCK[[#This Row],[Precio Venta Ideal (x1.5)]]</f>
        <v>15</v>
      </c>
      <c r="J1445" s="37">
        <v>2</v>
      </c>
      <c r="K1445" s="37">
        <f>SUMIFS(VENTAS[Cantidad],VENTAS[Código del producto Vendido],STOCK[[#This Row],[Code]])</f>
        <v>0</v>
      </c>
      <c r="L1445" s="37">
        <f>STOCK[[#This Row],[Entradas]]-STOCK[[#This Row],[Salidas]]</f>
        <v>2</v>
      </c>
      <c r="M1445" s="36">
        <f>STOCK[[#This Row],[Precio Final]]*10%</f>
        <v>2.5</v>
      </c>
      <c r="N1445" s="36">
        <v>0</v>
      </c>
      <c r="O1445" s="36">
        <v>0</v>
      </c>
      <c r="P1445" s="36">
        <v>10.39</v>
      </c>
      <c r="Q1445" s="37">
        <v>0</v>
      </c>
      <c r="R1445" s="36">
        <v>0</v>
      </c>
      <c r="S1445" s="36">
        <v>1.65</v>
      </c>
      <c r="T1445" s="36">
        <f>STOCK[[#This Row],[Costo Unitario (USD)]]+STOCK[[#This Row],[Costo Envío (USD)]]+STOCK[[#This Row],[Comisión 10%]]</f>
        <v>14.540000000000001</v>
      </c>
      <c r="U1445" s="36">
        <f t="shared" si="4"/>
        <v>15</v>
      </c>
      <c r="V1445" s="36">
        <v>25</v>
      </c>
      <c r="W1445" s="36">
        <f>STOCK[[#This Row],[Precio Final]]-STOCK[[#This Row],[Costo total]]</f>
        <v>10.459999999999999</v>
      </c>
      <c r="X1445" s="36">
        <f>STOCK[[#This Row],[Ganancia Unitaria]]*STOCK[[#This Row],[Salidas]]</f>
        <v>0</v>
      </c>
      <c r="Y1445" s="36"/>
      <c r="Z1445" s="36"/>
      <c r="AA1445" s="36">
        <f>STOCK[[#This Row],[Costo total]]*STOCK[[#This Row],[Entradas]]</f>
        <v>29.080000000000002</v>
      </c>
      <c r="AB1445" s="36">
        <f>STOCK[[#This Row],[Stock Actual]]*STOCK[[#This Row],[Costo total]]</f>
        <v>29.080000000000002</v>
      </c>
      <c r="AC1445" s="36"/>
    </row>
    <row r="1446" spans="1:29" s="6" customFormat="1" ht="50" customHeight="1">
      <c r="A1446" s="6" t="s">
        <v>3304</v>
      </c>
      <c r="B1446" s="39"/>
      <c r="C1446" s="36" t="s">
        <v>4</v>
      </c>
      <c r="D1446" s="36" t="s">
        <v>2255</v>
      </c>
      <c r="E1446" s="36" t="s">
        <v>3219</v>
      </c>
      <c r="F1446" s="36" t="s">
        <v>243</v>
      </c>
      <c r="G1446" s="36"/>
      <c r="H1446" s="36">
        <f>STOCK[[#This Row],[Precio Final]]</f>
        <v>25</v>
      </c>
      <c r="I1446" s="101">
        <f>STOCK[[#This Row],[Precio Venta Ideal (x1.5)]]</f>
        <v>15</v>
      </c>
      <c r="J1446" s="37">
        <v>1</v>
      </c>
      <c r="K1446" s="37">
        <f>SUMIFS(VENTAS[Cantidad],VENTAS[Código del producto Vendido],STOCK[[#This Row],[Code]])</f>
        <v>0</v>
      </c>
      <c r="L1446" s="37">
        <f>STOCK[[#This Row],[Entradas]]-STOCK[[#This Row],[Salidas]]</f>
        <v>1</v>
      </c>
      <c r="M1446" s="36">
        <f>STOCK[[#This Row],[Precio Final]]*10%</f>
        <v>2.5</v>
      </c>
      <c r="N1446" s="36">
        <v>0</v>
      </c>
      <c r="O1446" s="36">
        <v>0</v>
      </c>
      <c r="P1446" s="36">
        <v>10.39</v>
      </c>
      <c r="Q1446" s="37">
        <v>0</v>
      </c>
      <c r="R1446" s="36">
        <v>0</v>
      </c>
      <c r="S1446" s="36">
        <v>1.65</v>
      </c>
      <c r="T1446" s="36">
        <f>STOCK[[#This Row],[Costo Unitario (USD)]]+STOCK[[#This Row],[Costo Envío (USD)]]+STOCK[[#This Row],[Comisión 10%]]</f>
        <v>14.540000000000001</v>
      </c>
      <c r="U1446" s="36">
        <f t="shared" si="4"/>
        <v>15</v>
      </c>
      <c r="V1446" s="36">
        <v>25</v>
      </c>
      <c r="W1446" s="36">
        <f>STOCK[[#This Row],[Precio Final]]-STOCK[[#This Row],[Costo total]]</f>
        <v>10.459999999999999</v>
      </c>
      <c r="X1446" s="36">
        <f>STOCK[[#This Row],[Ganancia Unitaria]]*STOCK[[#This Row],[Salidas]]</f>
        <v>0</v>
      </c>
      <c r="Y1446" s="36"/>
      <c r="Z1446" s="36"/>
      <c r="AA1446" s="36">
        <f>STOCK[[#This Row],[Costo total]]*STOCK[[#This Row],[Entradas]]</f>
        <v>14.540000000000001</v>
      </c>
      <c r="AB1446" s="36">
        <f>STOCK[[#This Row],[Stock Actual]]*STOCK[[#This Row],[Costo total]]</f>
        <v>14.540000000000001</v>
      </c>
      <c r="AC1446" s="36"/>
    </row>
    <row r="1447" spans="1:29" s="6" customFormat="1" ht="50" customHeight="1">
      <c r="A1447" s="6" t="s">
        <v>3305</v>
      </c>
      <c r="B1447" s="39"/>
      <c r="C1447" s="36" t="s">
        <v>4</v>
      </c>
      <c r="D1447" s="36" t="s">
        <v>2255</v>
      </c>
      <c r="E1447" s="36" t="s">
        <v>3219</v>
      </c>
      <c r="F1447" s="36" t="s">
        <v>244</v>
      </c>
      <c r="G1447" s="36"/>
      <c r="H1447" s="36">
        <f>STOCK[[#This Row],[Precio Final]]</f>
        <v>25</v>
      </c>
      <c r="I1447" s="101">
        <f>STOCK[[#This Row],[Precio Venta Ideal (x1.5)]]</f>
        <v>15</v>
      </c>
      <c r="J1447" s="37">
        <v>1</v>
      </c>
      <c r="K1447" s="37">
        <f>SUMIFS(VENTAS[Cantidad],VENTAS[Código del producto Vendido],STOCK[[#This Row],[Code]])</f>
        <v>0</v>
      </c>
      <c r="L1447" s="37">
        <f>STOCK[[#This Row],[Entradas]]-STOCK[[#This Row],[Salidas]]</f>
        <v>1</v>
      </c>
      <c r="M1447" s="36">
        <f>STOCK[[#This Row],[Precio Final]]*10%</f>
        <v>2.5</v>
      </c>
      <c r="N1447" s="36">
        <v>0</v>
      </c>
      <c r="O1447" s="36">
        <v>0</v>
      </c>
      <c r="P1447" s="36">
        <v>10.39</v>
      </c>
      <c r="Q1447" s="37">
        <v>0</v>
      </c>
      <c r="R1447" s="36">
        <v>0</v>
      </c>
      <c r="S1447" s="36">
        <v>1.65</v>
      </c>
      <c r="T1447" s="36">
        <f>STOCK[[#This Row],[Costo Unitario (USD)]]+STOCK[[#This Row],[Costo Envío (USD)]]+STOCK[[#This Row],[Comisión 10%]]</f>
        <v>14.540000000000001</v>
      </c>
      <c r="U1447" s="36">
        <f t="shared" si="4"/>
        <v>15</v>
      </c>
      <c r="V1447" s="36">
        <v>25</v>
      </c>
      <c r="W1447" s="36">
        <f>STOCK[[#This Row],[Precio Final]]-STOCK[[#This Row],[Costo total]]</f>
        <v>10.459999999999999</v>
      </c>
      <c r="X1447" s="36">
        <f>STOCK[[#This Row],[Ganancia Unitaria]]*STOCK[[#This Row],[Salidas]]</f>
        <v>0</v>
      </c>
      <c r="Y1447" s="36"/>
      <c r="Z1447" s="36"/>
      <c r="AA1447" s="36">
        <f>STOCK[[#This Row],[Costo total]]*STOCK[[#This Row],[Entradas]]</f>
        <v>14.540000000000001</v>
      </c>
      <c r="AB1447" s="36">
        <f>STOCK[[#This Row],[Stock Actual]]*STOCK[[#This Row],[Costo total]]</f>
        <v>14.540000000000001</v>
      </c>
      <c r="AC1447" s="36"/>
    </row>
    <row r="1448" spans="1:29" s="6" customFormat="1" ht="50" customHeight="1">
      <c r="A1448" s="6" t="s">
        <v>3306</v>
      </c>
      <c r="B1448" s="39"/>
      <c r="C1448" s="36" t="s">
        <v>4</v>
      </c>
      <c r="D1448" s="36" t="s">
        <v>1884</v>
      </c>
      <c r="E1448" s="36" t="s">
        <v>3220</v>
      </c>
      <c r="F1448" s="36" t="s">
        <v>238</v>
      </c>
      <c r="G1448" s="36"/>
      <c r="H1448" s="36">
        <f>STOCK[[#This Row],[Precio Final]]</f>
        <v>0</v>
      </c>
      <c r="I1448" s="101" t="e">
        <f>STOCK[[#This Row],[Precio Venta Ideal (x1.5)]]</f>
        <v>#DIV/0!</v>
      </c>
      <c r="J1448" s="37">
        <v>0</v>
      </c>
      <c r="K1448" s="37">
        <f>SUMIFS(VENTAS[Cantidad],VENTAS[Código del producto Vendido],STOCK[[#This Row],[Code]])</f>
        <v>0</v>
      </c>
      <c r="L1448" s="37">
        <f>STOCK[[#This Row],[Entradas]]-STOCK[[#This Row],[Salidas]]</f>
        <v>0</v>
      </c>
      <c r="M1448" s="36">
        <f>STOCK[[#This Row],[Precio Final]]*10%</f>
        <v>0</v>
      </c>
      <c r="N1448" s="36">
        <v>0</v>
      </c>
      <c r="O1448" s="36">
        <v>0</v>
      </c>
      <c r="P1448" s="36" t="e">
        <f>N1448/O1448</f>
        <v>#DIV/0!</v>
      </c>
      <c r="Q1448" s="37">
        <v>0</v>
      </c>
      <c r="R1448" s="36">
        <v>0</v>
      </c>
      <c r="S1448" s="36">
        <v>1.65</v>
      </c>
      <c r="T1448" s="36" t="e">
        <f>STOCK[[#This Row],[Costo Unitario (USD)]]+STOCK[[#This Row],[Costo Envío (USD)]]+STOCK[[#This Row],[Comisión 10%]]</f>
        <v>#DIV/0!</v>
      </c>
      <c r="U1448" s="36" t="e">
        <f t="shared" si="4"/>
        <v>#DIV/0!</v>
      </c>
      <c r="V1448" s="36"/>
      <c r="W1448" s="36" t="e">
        <f>STOCK[[#This Row],[Precio Final]]-STOCK[[#This Row],[Costo total]]</f>
        <v>#DIV/0!</v>
      </c>
      <c r="X1448" s="36" t="e">
        <f>STOCK[[#This Row],[Ganancia Unitaria]]*STOCK[[#This Row],[Salidas]]</f>
        <v>#DIV/0!</v>
      </c>
      <c r="Y1448" s="36"/>
      <c r="Z1448" s="36"/>
      <c r="AA1448" s="36" t="e">
        <f>STOCK[[#This Row],[Costo total]]*STOCK[[#This Row],[Entradas]]</f>
        <v>#DIV/0!</v>
      </c>
      <c r="AB1448" s="36" t="e">
        <f>STOCK[[#This Row],[Stock Actual]]*STOCK[[#This Row],[Costo total]]</f>
        <v>#DIV/0!</v>
      </c>
      <c r="AC1448" s="36"/>
    </row>
    <row r="1449" spans="1:29" s="6" customFormat="1" ht="50" customHeight="1">
      <c r="A1449" s="6" t="s">
        <v>3307</v>
      </c>
      <c r="B1449" s="39"/>
      <c r="C1449" s="36" t="s">
        <v>4</v>
      </c>
      <c r="D1449" s="36" t="s">
        <v>2255</v>
      </c>
      <c r="E1449" s="36" t="s">
        <v>3220</v>
      </c>
      <c r="F1449" s="36" t="s">
        <v>244</v>
      </c>
      <c r="G1449" s="36"/>
      <c r="H1449" s="36">
        <f>STOCK[[#This Row],[Precio Final]]</f>
        <v>0</v>
      </c>
      <c r="I1449" s="101" t="e">
        <f>STOCK[[#This Row],[Precio Venta Ideal (x1.5)]]</f>
        <v>#DIV/0!</v>
      </c>
      <c r="J1449" s="37">
        <v>0</v>
      </c>
      <c r="K1449" s="37">
        <f>SUMIFS(VENTAS[Cantidad],VENTAS[Código del producto Vendido],STOCK[[#This Row],[Code]])</f>
        <v>0</v>
      </c>
      <c r="L1449" s="37">
        <f>STOCK[[#This Row],[Entradas]]-STOCK[[#This Row],[Salidas]]</f>
        <v>0</v>
      </c>
      <c r="M1449" s="36">
        <f>STOCK[[#This Row],[Precio Final]]*10%</f>
        <v>0</v>
      </c>
      <c r="N1449" s="36">
        <v>0</v>
      </c>
      <c r="O1449" s="36">
        <v>0</v>
      </c>
      <c r="P1449" s="36" t="e">
        <f>N1449/O1449</f>
        <v>#DIV/0!</v>
      </c>
      <c r="Q1449" s="37">
        <v>0</v>
      </c>
      <c r="R1449" s="36">
        <v>0</v>
      </c>
      <c r="S1449" s="36">
        <v>1.65</v>
      </c>
      <c r="T1449" s="36" t="e">
        <f>STOCK[[#This Row],[Costo Unitario (USD)]]+STOCK[[#This Row],[Costo Envío (USD)]]+STOCK[[#This Row],[Comisión 10%]]</f>
        <v>#DIV/0!</v>
      </c>
      <c r="U1449" s="36" t="e">
        <f t="shared" ref="U1449:U1480" si="6">ROUNDUP(T1449,0)</f>
        <v>#DIV/0!</v>
      </c>
      <c r="V1449" s="36"/>
      <c r="W1449" s="36" t="e">
        <f>STOCK[[#This Row],[Precio Final]]-STOCK[[#This Row],[Costo total]]</f>
        <v>#DIV/0!</v>
      </c>
      <c r="X1449" s="36" t="e">
        <f>STOCK[[#This Row],[Ganancia Unitaria]]*STOCK[[#This Row],[Salidas]]</f>
        <v>#DIV/0!</v>
      </c>
      <c r="Y1449" s="36"/>
      <c r="Z1449" s="36"/>
      <c r="AA1449" s="36" t="e">
        <f>STOCK[[#This Row],[Costo total]]*STOCK[[#This Row],[Entradas]]</f>
        <v>#DIV/0!</v>
      </c>
      <c r="AB1449" s="36" t="e">
        <f>STOCK[[#This Row],[Stock Actual]]*STOCK[[#This Row],[Costo total]]</f>
        <v>#DIV/0!</v>
      </c>
      <c r="AC1449" s="36"/>
    </row>
    <row r="1450" spans="1:29" s="6" customFormat="1" ht="50" customHeight="1">
      <c r="A1450" s="6" t="s">
        <v>3308</v>
      </c>
      <c r="B1450" s="39"/>
      <c r="C1450" s="36" t="s">
        <v>4</v>
      </c>
      <c r="D1450" s="36" t="s">
        <v>2255</v>
      </c>
      <c r="E1450" s="36" t="s">
        <v>3221</v>
      </c>
      <c r="F1450" s="36" t="s">
        <v>238</v>
      </c>
      <c r="G1450" s="36"/>
      <c r="H1450" s="36">
        <f>STOCK[[#This Row],[Precio Final]]</f>
        <v>8</v>
      </c>
      <c r="I1450" s="101">
        <f>STOCK[[#This Row],[Precio Venta Ideal (x1.5)]]</f>
        <v>5</v>
      </c>
      <c r="J1450" s="37">
        <v>2</v>
      </c>
      <c r="K1450" s="37">
        <f>SUMIFS(VENTAS[Cantidad],VENTAS[Código del producto Vendido],STOCK[[#This Row],[Code]])</f>
        <v>0</v>
      </c>
      <c r="L1450" s="37">
        <f>STOCK[[#This Row],[Entradas]]-STOCK[[#This Row],[Salidas]]</f>
        <v>2</v>
      </c>
      <c r="M1450" s="36">
        <f>STOCK[[#This Row],[Precio Final]]*10%</f>
        <v>0.8</v>
      </c>
      <c r="N1450" s="36">
        <v>0</v>
      </c>
      <c r="O1450" s="36">
        <v>0</v>
      </c>
      <c r="P1450" s="36">
        <v>2.29</v>
      </c>
      <c r="Q1450" s="37">
        <v>0</v>
      </c>
      <c r="R1450" s="36">
        <v>0</v>
      </c>
      <c r="S1450" s="36">
        <v>1.65</v>
      </c>
      <c r="T1450" s="36">
        <f>STOCK[[#This Row],[Costo Unitario (USD)]]+STOCK[[#This Row],[Costo Envío (USD)]]+STOCK[[#This Row],[Comisión 10%]]</f>
        <v>4.74</v>
      </c>
      <c r="U1450" s="36">
        <f t="shared" si="6"/>
        <v>5</v>
      </c>
      <c r="V1450" s="36">
        <v>8</v>
      </c>
      <c r="W1450" s="36">
        <f>STOCK[[#This Row],[Precio Final]]-STOCK[[#This Row],[Costo total]]</f>
        <v>3.26</v>
      </c>
      <c r="X1450" s="36">
        <f>STOCK[[#This Row],[Ganancia Unitaria]]*STOCK[[#This Row],[Salidas]]</f>
        <v>0</v>
      </c>
      <c r="Y1450" s="36"/>
      <c r="Z1450" s="36"/>
      <c r="AA1450" s="36">
        <f>STOCK[[#This Row],[Costo total]]*STOCK[[#This Row],[Entradas]]</f>
        <v>9.48</v>
      </c>
      <c r="AB1450" s="36">
        <f>STOCK[[#This Row],[Stock Actual]]*STOCK[[#This Row],[Costo total]]</f>
        <v>9.48</v>
      </c>
      <c r="AC1450" s="36"/>
    </row>
    <row r="1451" spans="1:29" s="6" customFormat="1" ht="50" customHeight="1">
      <c r="A1451" s="6" t="s">
        <v>3309</v>
      </c>
      <c r="B1451" s="39"/>
      <c r="C1451" s="36" t="s">
        <v>4</v>
      </c>
      <c r="D1451" s="36" t="s">
        <v>2255</v>
      </c>
      <c r="E1451" s="36" t="s">
        <v>3221</v>
      </c>
      <c r="F1451" s="36" t="s">
        <v>244</v>
      </c>
      <c r="G1451" s="36"/>
      <c r="H1451" s="36">
        <f>STOCK[[#This Row],[Precio Final]]</f>
        <v>8</v>
      </c>
      <c r="I1451" s="101">
        <f>STOCK[[#This Row],[Precio Venta Ideal (x1.5)]]</f>
        <v>5</v>
      </c>
      <c r="J1451" s="37">
        <v>2</v>
      </c>
      <c r="K1451" s="37">
        <f>SUMIFS(VENTAS[Cantidad],VENTAS[Código del producto Vendido],STOCK[[#This Row],[Code]])</f>
        <v>0</v>
      </c>
      <c r="L1451" s="37">
        <f>STOCK[[#This Row],[Entradas]]-STOCK[[#This Row],[Salidas]]</f>
        <v>2</v>
      </c>
      <c r="M1451" s="36">
        <f>STOCK[[#This Row],[Precio Final]]*10%</f>
        <v>0.8</v>
      </c>
      <c r="N1451" s="36">
        <v>0</v>
      </c>
      <c r="O1451" s="36">
        <v>0</v>
      </c>
      <c r="P1451" s="36">
        <v>2.29</v>
      </c>
      <c r="Q1451" s="37">
        <v>0</v>
      </c>
      <c r="R1451" s="36">
        <v>0</v>
      </c>
      <c r="S1451" s="36">
        <v>1.65</v>
      </c>
      <c r="T1451" s="36">
        <f>STOCK[[#This Row],[Costo Unitario (USD)]]+STOCK[[#This Row],[Costo Envío (USD)]]+STOCK[[#This Row],[Comisión 10%]]</f>
        <v>4.74</v>
      </c>
      <c r="U1451" s="36">
        <f t="shared" si="6"/>
        <v>5</v>
      </c>
      <c r="V1451" s="36">
        <v>8</v>
      </c>
      <c r="W1451" s="36">
        <f>STOCK[[#This Row],[Precio Final]]-STOCK[[#This Row],[Costo total]]</f>
        <v>3.26</v>
      </c>
      <c r="X1451" s="36">
        <f>STOCK[[#This Row],[Ganancia Unitaria]]*STOCK[[#This Row],[Salidas]]</f>
        <v>0</v>
      </c>
      <c r="Y1451" s="36"/>
      <c r="Z1451" s="36"/>
      <c r="AA1451" s="36">
        <f>STOCK[[#This Row],[Costo total]]*STOCK[[#This Row],[Entradas]]</f>
        <v>9.48</v>
      </c>
      <c r="AB1451" s="36">
        <f>STOCK[[#This Row],[Stock Actual]]*STOCK[[#This Row],[Costo total]]</f>
        <v>9.48</v>
      </c>
      <c r="AC1451" s="36"/>
    </row>
    <row r="1452" spans="1:29" s="6" customFormat="1" ht="50" customHeight="1">
      <c r="A1452" s="6" t="s">
        <v>3310</v>
      </c>
      <c r="B1452" s="39"/>
      <c r="C1452" s="36" t="s">
        <v>4</v>
      </c>
      <c r="D1452" s="36" t="s">
        <v>3384</v>
      </c>
      <c r="E1452" s="36" t="s">
        <v>3222</v>
      </c>
      <c r="F1452" s="36" t="s">
        <v>238</v>
      </c>
      <c r="G1452" s="36"/>
      <c r="H1452" s="36">
        <f>STOCK[[#This Row],[Precio Final]]</f>
        <v>30</v>
      </c>
      <c r="I1452" s="101">
        <f>STOCK[[#This Row],[Precio Venta Ideal (x1.5)]]</f>
        <v>16</v>
      </c>
      <c r="J1452" s="37">
        <v>2</v>
      </c>
      <c r="K1452" s="37">
        <f>SUMIFS(VENTAS[Cantidad],VENTAS[Código del producto Vendido],STOCK[[#This Row],[Code]])</f>
        <v>0</v>
      </c>
      <c r="L1452" s="37">
        <f>STOCK[[#This Row],[Entradas]]-STOCK[[#This Row],[Salidas]]</f>
        <v>2</v>
      </c>
      <c r="M1452" s="36">
        <f>STOCK[[#This Row],[Precio Final]]*10%</f>
        <v>3</v>
      </c>
      <c r="N1452" s="36">
        <v>0</v>
      </c>
      <c r="O1452" s="36">
        <v>0</v>
      </c>
      <c r="P1452" s="36">
        <v>10.81</v>
      </c>
      <c r="Q1452" s="37">
        <v>0</v>
      </c>
      <c r="R1452" s="36">
        <v>0</v>
      </c>
      <c r="S1452" s="36">
        <v>1.65</v>
      </c>
      <c r="T1452" s="36">
        <f>STOCK[[#This Row],[Costo Unitario (USD)]]+STOCK[[#This Row],[Costo Envío (USD)]]+STOCK[[#This Row],[Comisión 10%]]</f>
        <v>15.46</v>
      </c>
      <c r="U1452" s="36">
        <f t="shared" si="6"/>
        <v>16</v>
      </c>
      <c r="V1452" s="36">
        <v>30</v>
      </c>
      <c r="W1452" s="36">
        <f>STOCK[[#This Row],[Precio Final]]-STOCK[[#This Row],[Costo total]]</f>
        <v>14.54</v>
      </c>
      <c r="X1452" s="36">
        <f>STOCK[[#This Row],[Ganancia Unitaria]]*STOCK[[#This Row],[Salidas]]</f>
        <v>0</v>
      </c>
      <c r="Y1452" s="36"/>
      <c r="Z1452" s="36"/>
      <c r="AA1452" s="36">
        <f>STOCK[[#This Row],[Costo total]]*STOCK[[#This Row],[Entradas]]</f>
        <v>30.92</v>
      </c>
      <c r="AB1452" s="36">
        <f>STOCK[[#This Row],[Stock Actual]]*STOCK[[#This Row],[Costo total]]</f>
        <v>30.92</v>
      </c>
      <c r="AC1452" s="36"/>
    </row>
    <row r="1453" spans="1:29" s="6" customFormat="1" ht="50" customHeight="1">
      <c r="A1453" s="6" t="s">
        <v>3311</v>
      </c>
      <c r="B1453" s="39"/>
      <c r="C1453" s="36" t="s">
        <v>4</v>
      </c>
      <c r="D1453" s="36" t="s">
        <v>3384</v>
      </c>
      <c r="E1453" s="36" t="s">
        <v>3222</v>
      </c>
      <c r="F1453" s="36" t="s">
        <v>241</v>
      </c>
      <c r="G1453" s="36"/>
      <c r="H1453" s="36">
        <f>STOCK[[#This Row],[Precio Final]]</f>
        <v>30</v>
      </c>
      <c r="I1453" s="101">
        <f>STOCK[[#This Row],[Precio Venta Ideal (x1.5)]]</f>
        <v>16</v>
      </c>
      <c r="J1453" s="37">
        <v>2</v>
      </c>
      <c r="K1453" s="37">
        <f>SUMIFS(VENTAS[Cantidad],VENTAS[Código del producto Vendido],STOCK[[#This Row],[Code]])</f>
        <v>0</v>
      </c>
      <c r="L1453" s="37">
        <f>STOCK[[#This Row],[Entradas]]-STOCK[[#This Row],[Salidas]]</f>
        <v>2</v>
      </c>
      <c r="M1453" s="36">
        <f>STOCK[[#This Row],[Precio Final]]*10%</f>
        <v>3</v>
      </c>
      <c r="N1453" s="36">
        <v>0</v>
      </c>
      <c r="O1453" s="36">
        <v>0</v>
      </c>
      <c r="P1453" s="36">
        <v>10.82</v>
      </c>
      <c r="Q1453" s="37">
        <v>0</v>
      </c>
      <c r="R1453" s="36">
        <v>0</v>
      </c>
      <c r="S1453" s="36">
        <v>1.65</v>
      </c>
      <c r="T1453" s="36">
        <f>STOCK[[#This Row],[Costo Unitario (USD)]]+STOCK[[#This Row],[Costo Envío (USD)]]+STOCK[[#This Row],[Comisión 10%]]</f>
        <v>15.47</v>
      </c>
      <c r="U1453" s="36">
        <f t="shared" si="6"/>
        <v>16</v>
      </c>
      <c r="V1453" s="36">
        <v>30</v>
      </c>
      <c r="W1453" s="36">
        <f>STOCK[[#This Row],[Precio Final]]-STOCK[[#This Row],[Costo total]]</f>
        <v>14.53</v>
      </c>
      <c r="X1453" s="36">
        <f>STOCK[[#This Row],[Ganancia Unitaria]]*STOCK[[#This Row],[Salidas]]</f>
        <v>0</v>
      </c>
      <c r="Y1453" s="36"/>
      <c r="Z1453" s="36"/>
      <c r="AA1453" s="36">
        <f>STOCK[[#This Row],[Costo total]]*STOCK[[#This Row],[Entradas]]</f>
        <v>30.94</v>
      </c>
      <c r="AB1453" s="36">
        <f>STOCK[[#This Row],[Stock Actual]]*STOCK[[#This Row],[Costo total]]</f>
        <v>30.94</v>
      </c>
      <c r="AC1453" s="36"/>
    </row>
    <row r="1454" spans="1:29" s="6" customFormat="1" ht="50" customHeight="1">
      <c r="A1454" s="6" t="s">
        <v>3312</v>
      </c>
      <c r="B1454" s="39"/>
      <c r="C1454" s="36" t="s">
        <v>4</v>
      </c>
      <c r="D1454" s="36" t="s">
        <v>3384</v>
      </c>
      <c r="E1454" s="36" t="s">
        <v>3222</v>
      </c>
      <c r="F1454" s="36" t="s">
        <v>243</v>
      </c>
      <c r="G1454" s="36"/>
      <c r="H1454" s="36">
        <f>STOCK[[#This Row],[Precio Final]]</f>
        <v>30</v>
      </c>
      <c r="I1454" s="101">
        <f>STOCK[[#This Row],[Precio Venta Ideal (x1.5)]]</f>
        <v>16</v>
      </c>
      <c r="J1454" s="37">
        <v>3</v>
      </c>
      <c r="K1454" s="37">
        <f>SUMIFS(VENTAS[Cantidad],VENTAS[Código del producto Vendido],STOCK[[#This Row],[Code]])</f>
        <v>0</v>
      </c>
      <c r="L1454" s="37">
        <f>STOCK[[#This Row],[Entradas]]-STOCK[[#This Row],[Salidas]]</f>
        <v>3</v>
      </c>
      <c r="M1454" s="36">
        <f>STOCK[[#This Row],[Precio Final]]*10%</f>
        <v>3</v>
      </c>
      <c r="N1454" s="36">
        <v>0</v>
      </c>
      <c r="O1454" s="36">
        <v>0</v>
      </c>
      <c r="P1454" s="36">
        <v>10.82</v>
      </c>
      <c r="Q1454" s="37">
        <v>0</v>
      </c>
      <c r="R1454" s="36">
        <v>0</v>
      </c>
      <c r="S1454" s="36">
        <v>1.65</v>
      </c>
      <c r="T1454" s="36">
        <f>STOCK[[#This Row],[Costo Unitario (USD)]]+STOCK[[#This Row],[Costo Envío (USD)]]+STOCK[[#This Row],[Comisión 10%]]</f>
        <v>15.47</v>
      </c>
      <c r="U1454" s="36">
        <f t="shared" si="6"/>
        <v>16</v>
      </c>
      <c r="V1454" s="36">
        <v>30</v>
      </c>
      <c r="W1454" s="36">
        <f>STOCK[[#This Row],[Precio Final]]-STOCK[[#This Row],[Costo total]]</f>
        <v>14.53</v>
      </c>
      <c r="X1454" s="36">
        <f>STOCK[[#This Row],[Ganancia Unitaria]]*STOCK[[#This Row],[Salidas]]</f>
        <v>0</v>
      </c>
      <c r="Y1454" s="36"/>
      <c r="Z1454" s="36"/>
      <c r="AA1454" s="36">
        <f>STOCK[[#This Row],[Costo total]]*STOCK[[#This Row],[Entradas]]</f>
        <v>46.410000000000004</v>
      </c>
      <c r="AB1454" s="36">
        <f>STOCK[[#This Row],[Stock Actual]]*STOCK[[#This Row],[Costo total]]</f>
        <v>46.410000000000004</v>
      </c>
      <c r="AC1454" s="36"/>
    </row>
    <row r="1455" spans="1:29" s="6" customFormat="1" ht="50" customHeight="1">
      <c r="A1455" s="6" t="s">
        <v>3313</v>
      </c>
      <c r="B1455" s="39"/>
      <c r="C1455" s="36" t="s">
        <v>4</v>
      </c>
      <c r="D1455" s="36" t="s">
        <v>3384</v>
      </c>
      <c r="E1455" s="36" t="s">
        <v>3222</v>
      </c>
      <c r="F1455" s="36" t="s">
        <v>244</v>
      </c>
      <c r="G1455" s="36"/>
      <c r="H1455" s="36">
        <f>STOCK[[#This Row],[Precio Final]]</f>
        <v>30</v>
      </c>
      <c r="I1455" s="101">
        <f>STOCK[[#This Row],[Precio Venta Ideal (x1.5)]]</f>
        <v>16</v>
      </c>
      <c r="J1455" s="37">
        <v>2</v>
      </c>
      <c r="K1455" s="37">
        <f>SUMIFS(VENTAS[Cantidad],VENTAS[Código del producto Vendido],STOCK[[#This Row],[Code]])</f>
        <v>0</v>
      </c>
      <c r="L1455" s="37">
        <f>STOCK[[#This Row],[Entradas]]-STOCK[[#This Row],[Salidas]]</f>
        <v>2</v>
      </c>
      <c r="M1455" s="36">
        <f>STOCK[[#This Row],[Precio Final]]*10%</f>
        <v>3</v>
      </c>
      <c r="N1455" s="36">
        <v>0</v>
      </c>
      <c r="O1455" s="36">
        <v>0</v>
      </c>
      <c r="P1455" s="36">
        <v>10.81</v>
      </c>
      <c r="Q1455" s="37">
        <v>0</v>
      </c>
      <c r="R1455" s="36">
        <v>0</v>
      </c>
      <c r="S1455" s="36">
        <v>1.65</v>
      </c>
      <c r="T1455" s="36">
        <f>STOCK[[#This Row],[Costo Unitario (USD)]]+STOCK[[#This Row],[Costo Envío (USD)]]+STOCK[[#This Row],[Comisión 10%]]</f>
        <v>15.46</v>
      </c>
      <c r="U1455" s="36">
        <f t="shared" si="6"/>
        <v>16</v>
      </c>
      <c r="V1455" s="36">
        <v>30</v>
      </c>
      <c r="W1455" s="36">
        <f>STOCK[[#This Row],[Precio Final]]-STOCK[[#This Row],[Costo total]]</f>
        <v>14.54</v>
      </c>
      <c r="X1455" s="36">
        <f>STOCK[[#This Row],[Ganancia Unitaria]]*STOCK[[#This Row],[Salidas]]</f>
        <v>0</v>
      </c>
      <c r="Y1455" s="36"/>
      <c r="Z1455" s="36"/>
      <c r="AA1455" s="36">
        <f>STOCK[[#This Row],[Costo total]]*STOCK[[#This Row],[Entradas]]</f>
        <v>30.92</v>
      </c>
      <c r="AB1455" s="36">
        <f>STOCK[[#This Row],[Stock Actual]]*STOCK[[#This Row],[Costo total]]</f>
        <v>30.92</v>
      </c>
      <c r="AC1455" s="36"/>
    </row>
    <row r="1456" spans="1:29" s="6" customFormat="1" ht="50" customHeight="1">
      <c r="A1456" s="6" t="s">
        <v>3314</v>
      </c>
      <c r="B1456" s="39"/>
      <c r="C1456" s="36" t="s">
        <v>4</v>
      </c>
      <c r="D1456" s="36" t="s">
        <v>3384</v>
      </c>
      <c r="E1456" s="36" t="s">
        <v>3222</v>
      </c>
      <c r="F1456" s="36" t="s">
        <v>239</v>
      </c>
      <c r="G1456" s="36"/>
      <c r="H1456" s="36">
        <f>STOCK[[#This Row],[Precio Final]]</f>
        <v>30</v>
      </c>
      <c r="I1456" s="101">
        <f>STOCK[[#This Row],[Precio Venta Ideal (x1.5)]]</f>
        <v>16</v>
      </c>
      <c r="J1456" s="37">
        <v>2</v>
      </c>
      <c r="K1456" s="37">
        <f>SUMIFS(VENTAS[Cantidad],VENTAS[Código del producto Vendido],STOCK[[#This Row],[Code]])</f>
        <v>0</v>
      </c>
      <c r="L1456" s="37">
        <f>STOCK[[#This Row],[Entradas]]-STOCK[[#This Row],[Salidas]]</f>
        <v>2</v>
      </c>
      <c r="M1456" s="36">
        <f>STOCK[[#This Row],[Precio Final]]*10%</f>
        <v>3</v>
      </c>
      <c r="N1456" s="36">
        <v>0</v>
      </c>
      <c r="O1456" s="36">
        <v>0</v>
      </c>
      <c r="P1456" s="36">
        <v>10.81</v>
      </c>
      <c r="Q1456" s="37">
        <v>0</v>
      </c>
      <c r="R1456" s="36">
        <v>0</v>
      </c>
      <c r="S1456" s="36">
        <v>1.65</v>
      </c>
      <c r="T1456" s="36">
        <f>STOCK[[#This Row],[Costo Unitario (USD)]]+STOCK[[#This Row],[Costo Envío (USD)]]+STOCK[[#This Row],[Comisión 10%]]</f>
        <v>15.46</v>
      </c>
      <c r="U1456" s="36">
        <f t="shared" si="6"/>
        <v>16</v>
      </c>
      <c r="V1456" s="36">
        <v>30</v>
      </c>
      <c r="W1456" s="36">
        <f>STOCK[[#This Row],[Precio Final]]-STOCK[[#This Row],[Costo total]]</f>
        <v>14.54</v>
      </c>
      <c r="X1456" s="36">
        <f>STOCK[[#This Row],[Ganancia Unitaria]]*STOCK[[#This Row],[Salidas]]</f>
        <v>0</v>
      </c>
      <c r="Y1456" s="36"/>
      <c r="Z1456" s="36"/>
      <c r="AA1456" s="36">
        <f>STOCK[[#This Row],[Costo total]]*STOCK[[#This Row],[Entradas]]</f>
        <v>30.92</v>
      </c>
      <c r="AB1456" s="36">
        <f>STOCK[[#This Row],[Stock Actual]]*STOCK[[#This Row],[Costo total]]</f>
        <v>30.92</v>
      </c>
      <c r="AC1456" s="36"/>
    </row>
    <row r="1457" spans="1:29" s="6" customFormat="1" ht="50" customHeight="1">
      <c r="A1457" s="6" t="s">
        <v>3315</v>
      </c>
      <c r="B1457" s="39"/>
      <c r="C1457" s="36" t="s">
        <v>4</v>
      </c>
      <c r="D1457" s="36" t="s">
        <v>2491</v>
      </c>
      <c r="E1457" s="36" t="s">
        <v>3223</v>
      </c>
      <c r="F1457" s="36" t="s">
        <v>252</v>
      </c>
      <c r="G1457" s="36"/>
      <c r="H1457" s="36">
        <f>STOCK[[#This Row],[Precio Final]]</f>
        <v>18</v>
      </c>
      <c r="I1457" s="101">
        <f>STOCK[[#This Row],[Precio Venta Ideal (x1.5)]]</f>
        <v>12</v>
      </c>
      <c r="J1457" s="37">
        <v>1</v>
      </c>
      <c r="K1457" s="37">
        <f>SUMIFS(VENTAS[Cantidad],VENTAS[Código del producto Vendido],STOCK[[#This Row],[Code]])</f>
        <v>1</v>
      </c>
      <c r="L1457" s="37">
        <f>STOCK[[#This Row],[Entradas]]-STOCK[[#This Row],[Salidas]]</f>
        <v>0</v>
      </c>
      <c r="M1457" s="36">
        <f>STOCK[[#This Row],[Precio Final]]*10%</f>
        <v>1.8</v>
      </c>
      <c r="N1457" s="36">
        <v>0</v>
      </c>
      <c r="O1457" s="36">
        <v>0</v>
      </c>
      <c r="P1457" s="36">
        <v>7.81</v>
      </c>
      <c r="Q1457" s="37">
        <v>0</v>
      </c>
      <c r="R1457" s="36">
        <v>0</v>
      </c>
      <c r="S1457" s="36">
        <v>1.65</v>
      </c>
      <c r="T1457" s="36">
        <f>STOCK[[#This Row],[Costo Unitario (USD)]]+STOCK[[#This Row],[Costo Envío (USD)]]+STOCK[[#This Row],[Comisión 10%]]</f>
        <v>11.26</v>
      </c>
      <c r="U1457" s="36">
        <f t="shared" si="6"/>
        <v>12</v>
      </c>
      <c r="V1457" s="36">
        <v>18</v>
      </c>
      <c r="W1457" s="36">
        <f>STOCK[[#This Row],[Precio Final]]-STOCK[[#This Row],[Costo total]]</f>
        <v>6.74</v>
      </c>
      <c r="X1457" s="36">
        <f>STOCK[[#This Row],[Ganancia Unitaria]]*STOCK[[#This Row],[Salidas]]</f>
        <v>6.74</v>
      </c>
      <c r="Y1457" s="36"/>
      <c r="Z1457" s="36"/>
      <c r="AA1457" s="36">
        <f>STOCK[[#This Row],[Costo total]]*STOCK[[#This Row],[Entradas]]</f>
        <v>11.26</v>
      </c>
      <c r="AB1457" s="36">
        <f>STOCK[[#This Row],[Stock Actual]]*STOCK[[#This Row],[Costo total]]</f>
        <v>0</v>
      </c>
      <c r="AC1457" s="36"/>
    </row>
    <row r="1458" spans="1:29" s="6" customFormat="1" ht="50" customHeight="1">
      <c r="A1458" s="6" t="s">
        <v>3316</v>
      </c>
      <c r="B1458" s="39"/>
      <c r="C1458" s="36" t="s">
        <v>4</v>
      </c>
      <c r="D1458" s="36" t="s">
        <v>2491</v>
      </c>
      <c r="E1458" s="36" t="s">
        <v>3223</v>
      </c>
      <c r="F1458" s="36" t="s">
        <v>251</v>
      </c>
      <c r="G1458" s="36"/>
      <c r="H1458" s="36">
        <f>STOCK[[#This Row],[Precio Final]]</f>
        <v>18</v>
      </c>
      <c r="I1458" s="101">
        <f>STOCK[[#This Row],[Precio Venta Ideal (x1.5)]]</f>
        <v>12</v>
      </c>
      <c r="J1458" s="37">
        <v>1</v>
      </c>
      <c r="K1458" s="37">
        <f>SUMIFS(VENTAS[Cantidad],VENTAS[Código del producto Vendido],STOCK[[#This Row],[Code]])</f>
        <v>1</v>
      </c>
      <c r="L1458" s="37">
        <f>STOCK[[#This Row],[Entradas]]-STOCK[[#This Row],[Salidas]]</f>
        <v>0</v>
      </c>
      <c r="M1458" s="36">
        <f>STOCK[[#This Row],[Precio Final]]*10%</f>
        <v>1.8</v>
      </c>
      <c r="N1458" s="36">
        <v>0</v>
      </c>
      <c r="O1458" s="36">
        <v>0</v>
      </c>
      <c r="P1458" s="36">
        <v>7.81</v>
      </c>
      <c r="Q1458" s="37">
        <v>0</v>
      </c>
      <c r="R1458" s="36">
        <v>0</v>
      </c>
      <c r="S1458" s="36">
        <v>1.65</v>
      </c>
      <c r="T1458" s="36">
        <f>STOCK[[#This Row],[Costo Unitario (USD)]]+STOCK[[#This Row],[Costo Envío (USD)]]+STOCK[[#This Row],[Comisión 10%]]</f>
        <v>11.26</v>
      </c>
      <c r="U1458" s="36">
        <f t="shared" si="6"/>
        <v>12</v>
      </c>
      <c r="V1458" s="36">
        <v>18</v>
      </c>
      <c r="W1458" s="36">
        <f>STOCK[[#This Row],[Precio Final]]-STOCK[[#This Row],[Costo total]]</f>
        <v>6.74</v>
      </c>
      <c r="X1458" s="36">
        <f>STOCK[[#This Row],[Ganancia Unitaria]]*STOCK[[#This Row],[Salidas]]</f>
        <v>6.74</v>
      </c>
      <c r="Y1458" s="36"/>
      <c r="Z1458" s="36"/>
      <c r="AA1458" s="36">
        <f>STOCK[[#This Row],[Costo total]]*STOCK[[#This Row],[Entradas]]</f>
        <v>11.26</v>
      </c>
      <c r="AB1458" s="36">
        <f>STOCK[[#This Row],[Stock Actual]]*STOCK[[#This Row],[Costo total]]</f>
        <v>0</v>
      </c>
      <c r="AC1458" s="36"/>
    </row>
    <row r="1459" spans="1:29" s="6" customFormat="1" ht="50" customHeight="1">
      <c r="A1459" s="6" t="s">
        <v>3317</v>
      </c>
      <c r="B1459" s="39"/>
      <c r="C1459" s="36" t="s">
        <v>4</v>
      </c>
      <c r="D1459" s="36" t="s">
        <v>2760</v>
      </c>
      <c r="E1459" s="36" t="s">
        <v>3224</v>
      </c>
      <c r="F1459" s="36" t="s">
        <v>241</v>
      </c>
      <c r="G1459" s="36"/>
      <c r="H1459" s="36">
        <f>STOCK[[#This Row],[Precio Final]]</f>
        <v>25</v>
      </c>
      <c r="I1459" s="101">
        <f>STOCK[[#This Row],[Precio Venta Ideal (x1.5)]]</f>
        <v>14</v>
      </c>
      <c r="J1459" s="37">
        <v>1</v>
      </c>
      <c r="K1459" s="37">
        <f>SUMIFS(VENTAS[Cantidad],VENTAS[Código del producto Vendido],STOCK[[#This Row],[Code]])</f>
        <v>1</v>
      </c>
      <c r="L1459" s="37">
        <f>STOCK[[#This Row],[Entradas]]-STOCK[[#This Row],[Salidas]]</f>
        <v>0</v>
      </c>
      <c r="M1459" s="36">
        <f>STOCK[[#This Row],[Precio Final]]*10%</f>
        <v>2.5</v>
      </c>
      <c r="N1459" s="36">
        <v>0</v>
      </c>
      <c r="O1459" s="36">
        <v>0</v>
      </c>
      <c r="P1459" s="36">
        <v>9.14</v>
      </c>
      <c r="Q1459" s="37">
        <v>0</v>
      </c>
      <c r="R1459" s="36">
        <v>0</v>
      </c>
      <c r="S1459" s="36">
        <v>1.65</v>
      </c>
      <c r="T1459" s="36">
        <f>STOCK[[#This Row],[Costo Unitario (USD)]]+STOCK[[#This Row],[Costo Envío (USD)]]+STOCK[[#This Row],[Comisión 10%]]</f>
        <v>13.290000000000001</v>
      </c>
      <c r="U1459" s="36">
        <f t="shared" si="6"/>
        <v>14</v>
      </c>
      <c r="V1459" s="36">
        <v>25</v>
      </c>
      <c r="W1459" s="36">
        <f>STOCK[[#This Row],[Precio Final]]-STOCK[[#This Row],[Costo total]]</f>
        <v>11.709999999999999</v>
      </c>
      <c r="X1459" s="36">
        <f>STOCK[[#This Row],[Ganancia Unitaria]]*STOCK[[#This Row],[Salidas]]</f>
        <v>11.709999999999999</v>
      </c>
      <c r="Y1459" s="36"/>
      <c r="Z1459" s="36"/>
      <c r="AA1459" s="36">
        <f>STOCK[[#This Row],[Costo total]]*STOCK[[#This Row],[Entradas]]</f>
        <v>13.290000000000001</v>
      </c>
      <c r="AB1459" s="36">
        <f>STOCK[[#This Row],[Stock Actual]]*STOCK[[#This Row],[Costo total]]</f>
        <v>0</v>
      </c>
      <c r="AC1459" s="36"/>
    </row>
    <row r="1460" spans="1:29" s="6" customFormat="1" ht="50" customHeight="1">
      <c r="A1460" s="6" t="s">
        <v>3318</v>
      </c>
      <c r="B1460" s="39"/>
      <c r="C1460" s="36" t="s">
        <v>4</v>
      </c>
      <c r="D1460" s="36" t="s">
        <v>2760</v>
      </c>
      <c r="E1460" s="36" t="s">
        <v>3224</v>
      </c>
      <c r="F1460" s="36" t="s">
        <v>243</v>
      </c>
      <c r="G1460" s="36"/>
      <c r="H1460" s="36">
        <f>STOCK[[#This Row],[Precio Final]]</f>
        <v>25</v>
      </c>
      <c r="I1460" s="101">
        <f>STOCK[[#This Row],[Precio Venta Ideal (x1.5)]]</f>
        <v>14</v>
      </c>
      <c r="J1460" s="37">
        <v>1</v>
      </c>
      <c r="K1460" s="37">
        <f>SUMIFS(VENTAS[Cantidad],VENTAS[Código del producto Vendido],STOCK[[#This Row],[Code]])</f>
        <v>1</v>
      </c>
      <c r="L1460" s="37">
        <f>STOCK[[#This Row],[Entradas]]-STOCK[[#This Row],[Salidas]]</f>
        <v>0</v>
      </c>
      <c r="M1460" s="36">
        <f>STOCK[[#This Row],[Precio Final]]*10%</f>
        <v>2.5</v>
      </c>
      <c r="N1460" s="36">
        <v>0</v>
      </c>
      <c r="O1460" s="36">
        <v>0</v>
      </c>
      <c r="P1460" s="36">
        <v>9.14</v>
      </c>
      <c r="Q1460" s="37">
        <v>0</v>
      </c>
      <c r="R1460" s="36">
        <v>0</v>
      </c>
      <c r="S1460" s="36">
        <v>1.65</v>
      </c>
      <c r="T1460" s="36">
        <f>STOCK[[#This Row],[Costo Unitario (USD)]]+STOCK[[#This Row],[Costo Envío (USD)]]+STOCK[[#This Row],[Comisión 10%]]</f>
        <v>13.290000000000001</v>
      </c>
      <c r="U1460" s="36">
        <f t="shared" si="6"/>
        <v>14</v>
      </c>
      <c r="V1460" s="36">
        <v>25</v>
      </c>
      <c r="W1460" s="36">
        <f>STOCK[[#This Row],[Precio Final]]-STOCK[[#This Row],[Costo total]]</f>
        <v>11.709999999999999</v>
      </c>
      <c r="X1460" s="36">
        <f>STOCK[[#This Row],[Ganancia Unitaria]]*STOCK[[#This Row],[Salidas]]</f>
        <v>11.709999999999999</v>
      </c>
      <c r="Y1460" s="36"/>
      <c r="Z1460" s="36"/>
      <c r="AA1460" s="36">
        <f>STOCK[[#This Row],[Costo total]]*STOCK[[#This Row],[Entradas]]</f>
        <v>13.290000000000001</v>
      </c>
      <c r="AB1460" s="36">
        <f>STOCK[[#This Row],[Stock Actual]]*STOCK[[#This Row],[Costo total]]</f>
        <v>0</v>
      </c>
      <c r="AC1460" s="36"/>
    </row>
    <row r="1461" spans="1:29" s="6" customFormat="1" ht="50" customHeight="1">
      <c r="A1461" s="6" t="s">
        <v>3319</v>
      </c>
      <c r="B1461" s="39"/>
      <c r="C1461" s="36" t="s">
        <v>4</v>
      </c>
      <c r="D1461" s="36" t="s">
        <v>2760</v>
      </c>
      <c r="E1461" s="36" t="s">
        <v>3224</v>
      </c>
      <c r="F1461" s="36" t="s">
        <v>244</v>
      </c>
      <c r="G1461" s="36"/>
      <c r="H1461" s="36">
        <f>STOCK[[#This Row],[Precio Final]]</f>
        <v>25</v>
      </c>
      <c r="I1461" s="101">
        <f>STOCK[[#This Row],[Precio Venta Ideal (x1.5)]]</f>
        <v>14</v>
      </c>
      <c r="J1461" s="37">
        <v>1</v>
      </c>
      <c r="K1461" s="37">
        <f>SUMIFS(VENTAS[Cantidad],VENTAS[Código del producto Vendido],STOCK[[#This Row],[Code]])</f>
        <v>0</v>
      </c>
      <c r="L1461" s="37">
        <f>STOCK[[#This Row],[Entradas]]-STOCK[[#This Row],[Salidas]]</f>
        <v>1</v>
      </c>
      <c r="M1461" s="36">
        <f>STOCK[[#This Row],[Precio Final]]*10%</f>
        <v>2.5</v>
      </c>
      <c r="N1461" s="36">
        <v>0</v>
      </c>
      <c r="O1461" s="36">
        <v>0</v>
      </c>
      <c r="P1461" s="36">
        <v>9.14</v>
      </c>
      <c r="Q1461" s="37">
        <v>0</v>
      </c>
      <c r="R1461" s="36">
        <v>0</v>
      </c>
      <c r="S1461" s="36">
        <v>1.65</v>
      </c>
      <c r="T1461" s="36">
        <f>STOCK[[#This Row],[Costo Unitario (USD)]]+STOCK[[#This Row],[Costo Envío (USD)]]+STOCK[[#This Row],[Comisión 10%]]</f>
        <v>13.290000000000001</v>
      </c>
      <c r="U1461" s="36">
        <f t="shared" si="6"/>
        <v>14</v>
      </c>
      <c r="V1461" s="36">
        <v>25</v>
      </c>
      <c r="W1461" s="36">
        <f>STOCK[[#This Row],[Precio Final]]-STOCK[[#This Row],[Costo total]]</f>
        <v>11.709999999999999</v>
      </c>
      <c r="X1461" s="36">
        <f>STOCK[[#This Row],[Ganancia Unitaria]]*STOCK[[#This Row],[Salidas]]</f>
        <v>0</v>
      </c>
      <c r="Y1461" s="36"/>
      <c r="Z1461" s="36"/>
      <c r="AA1461" s="36">
        <f>STOCK[[#This Row],[Costo total]]*STOCK[[#This Row],[Entradas]]</f>
        <v>13.290000000000001</v>
      </c>
      <c r="AB1461" s="36">
        <f>STOCK[[#This Row],[Stock Actual]]*STOCK[[#This Row],[Costo total]]</f>
        <v>13.290000000000001</v>
      </c>
      <c r="AC1461" s="36"/>
    </row>
    <row r="1462" spans="1:29" s="6" customFormat="1" ht="50" customHeight="1">
      <c r="A1462" s="6" t="s">
        <v>3320</v>
      </c>
      <c r="B1462" s="39"/>
      <c r="C1462" s="36" t="s">
        <v>4</v>
      </c>
      <c r="D1462" s="36" t="s">
        <v>2760</v>
      </c>
      <c r="E1462" s="36" t="s">
        <v>3225</v>
      </c>
      <c r="F1462" s="36" t="s">
        <v>3201</v>
      </c>
      <c r="G1462" s="36"/>
      <c r="H1462" s="36">
        <f>STOCK[[#This Row],[Precio Final]]</f>
        <v>25</v>
      </c>
      <c r="I1462" s="101">
        <f>STOCK[[#This Row],[Precio Venta Ideal (x1.5)]]</f>
        <v>12</v>
      </c>
      <c r="J1462" s="37">
        <v>5</v>
      </c>
      <c r="K1462" s="37">
        <f>SUMIFS(VENTAS[Cantidad],VENTAS[Código del producto Vendido],STOCK[[#This Row],[Code]])</f>
        <v>0</v>
      </c>
      <c r="L1462" s="37">
        <f>STOCK[[#This Row],[Entradas]]-STOCK[[#This Row],[Salidas]]</f>
        <v>5</v>
      </c>
      <c r="M1462" s="36">
        <f>STOCK[[#This Row],[Precio Final]]*10%</f>
        <v>2.5</v>
      </c>
      <c r="N1462" s="36">
        <v>0</v>
      </c>
      <c r="O1462" s="36">
        <v>0</v>
      </c>
      <c r="P1462" s="36">
        <v>6.89</v>
      </c>
      <c r="Q1462" s="37">
        <v>0</v>
      </c>
      <c r="R1462" s="36">
        <v>0</v>
      </c>
      <c r="S1462" s="36">
        <v>1.65</v>
      </c>
      <c r="T1462" s="36">
        <f>STOCK[[#This Row],[Costo Unitario (USD)]]+STOCK[[#This Row],[Costo Envío (USD)]]+STOCK[[#This Row],[Comisión 10%]]</f>
        <v>11.04</v>
      </c>
      <c r="U1462" s="36">
        <f t="shared" si="6"/>
        <v>12</v>
      </c>
      <c r="V1462" s="36">
        <v>25</v>
      </c>
      <c r="W1462" s="36">
        <f>STOCK[[#This Row],[Precio Final]]-STOCK[[#This Row],[Costo total]]</f>
        <v>13.96</v>
      </c>
      <c r="X1462" s="36">
        <f>STOCK[[#This Row],[Ganancia Unitaria]]*STOCK[[#This Row],[Salidas]]</f>
        <v>0</v>
      </c>
      <c r="Y1462" s="36"/>
      <c r="Z1462" s="36"/>
      <c r="AA1462" s="36">
        <f>STOCK[[#This Row],[Costo total]]*STOCK[[#This Row],[Entradas]]</f>
        <v>55.199999999999996</v>
      </c>
      <c r="AB1462" s="36">
        <f>STOCK[[#This Row],[Stock Actual]]*STOCK[[#This Row],[Costo total]]</f>
        <v>55.199999999999996</v>
      </c>
      <c r="AC1462" s="36"/>
    </row>
    <row r="1463" spans="1:29" s="6" customFormat="1" ht="50" customHeight="1">
      <c r="A1463" s="6" t="s">
        <v>3321</v>
      </c>
      <c r="B1463" s="39"/>
      <c r="C1463" s="36" t="s">
        <v>4</v>
      </c>
      <c r="D1463" s="36" t="s">
        <v>2760</v>
      </c>
      <c r="E1463" s="36" t="s">
        <v>3486</v>
      </c>
      <c r="F1463" s="36" t="s">
        <v>241</v>
      </c>
      <c r="G1463" s="36"/>
      <c r="H1463" s="36">
        <f>STOCK[[#This Row],[Precio Final]]</f>
        <v>30</v>
      </c>
      <c r="I1463" s="101">
        <f>STOCK[[#This Row],[Precio Venta Ideal (x1.5)]]</f>
        <v>14</v>
      </c>
      <c r="J1463" s="37">
        <v>1</v>
      </c>
      <c r="K1463" s="37">
        <f>SUMIFS(VENTAS[Cantidad],VENTAS[Código del producto Vendido],STOCK[[#This Row],[Code]])</f>
        <v>0</v>
      </c>
      <c r="L1463" s="37">
        <f>STOCK[[#This Row],[Entradas]]-STOCK[[#This Row],[Salidas]]</f>
        <v>1</v>
      </c>
      <c r="M1463" s="36">
        <f>STOCK[[#This Row],[Precio Final]]*10%</f>
        <v>3</v>
      </c>
      <c r="N1463" s="36">
        <v>0</v>
      </c>
      <c r="O1463" s="36">
        <v>0</v>
      </c>
      <c r="P1463" s="36">
        <v>8.5500000000000007</v>
      </c>
      <c r="Q1463" s="37">
        <v>0</v>
      </c>
      <c r="R1463" s="36">
        <v>0</v>
      </c>
      <c r="S1463" s="36">
        <v>1.65</v>
      </c>
      <c r="T1463" s="36">
        <f>STOCK[[#This Row],[Costo Unitario (USD)]]+STOCK[[#This Row],[Costo Envío (USD)]]+STOCK[[#This Row],[Comisión 10%]]</f>
        <v>13.200000000000001</v>
      </c>
      <c r="U1463" s="36">
        <f t="shared" si="6"/>
        <v>14</v>
      </c>
      <c r="V1463" s="36">
        <v>30</v>
      </c>
      <c r="W1463" s="36">
        <f>STOCK[[#This Row],[Precio Final]]-STOCK[[#This Row],[Costo total]]</f>
        <v>16.799999999999997</v>
      </c>
      <c r="X1463" s="36">
        <f>STOCK[[#This Row],[Ganancia Unitaria]]*STOCK[[#This Row],[Salidas]]</f>
        <v>0</v>
      </c>
      <c r="Y1463" s="36"/>
      <c r="Z1463" s="36"/>
      <c r="AA1463" s="36">
        <f>STOCK[[#This Row],[Costo total]]*STOCK[[#This Row],[Entradas]]</f>
        <v>13.200000000000001</v>
      </c>
      <c r="AB1463" s="36">
        <f>STOCK[[#This Row],[Stock Actual]]*STOCK[[#This Row],[Costo total]]</f>
        <v>13.200000000000001</v>
      </c>
      <c r="AC1463" s="36"/>
    </row>
    <row r="1464" spans="1:29" s="6" customFormat="1" ht="50" customHeight="1">
      <c r="A1464" s="6" t="s">
        <v>3322</v>
      </c>
      <c r="B1464" s="39"/>
      <c r="C1464" s="36" t="s">
        <v>4</v>
      </c>
      <c r="D1464" s="36" t="s">
        <v>2760</v>
      </c>
      <c r="E1464" s="36" t="s">
        <v>3226</v>
      </c>
      <c r="F1464" s="36" t="s">
        <v>241</v>
      </c>
      <c r="G1464" s="36"/>
      <c r="H1464" s="36">
        <f>STOCK[[#This Row],[Precio Final]]</f>
        <v>35</v>
      </c>
      <c r="I1464" s="101">
        <f>STOCK[[#This Row],[Precio Venta Ideal (x1.5)]]</f>
        <v>15</v>
      </c>
      <c r="J1464" s="37">
        <v>1</v>
      </c>
      <c r="K1464" s="37">
        <f>SUMIFS(VENTAS[Cantidad],VENTAS[Código del producto Vendido],STOCK[[#This Row],[Code]])</f>
        <v>0</v>
      </c>
      <c r="L1464" s="37">
        <f>STOCK[[#This Row],[Entradas]]-STOCK[[#This Row],[Salidas]]</f>
        <v>1</v>
      </c>
      <c r="M1464" s="36">
        <f>STOCK[[#This Row],[Precio Final]]*10%</f>
        <v>3.5</v>
      </c>
      <c r="N1464" s="36">
        <v>0</v>
      </c>
      <c r="O1464" s="36">
        <v>0</v>
      </c>
      <c r="P1464" s="36">
        <v>8.9600000000000009</v>
      </c>
      <c r="Q1464" s="37">
        <v>0</v>
      </c>
      <c r="R1464" s="36">
        <v>0</v>
      </c>
      <c r="S1464" s="36">
        <v>1.65</v>
      </c>
      <c r="T1464" s="36">
        <f>STOCK[[#This Row],[Costo Unitario (USD)]]+STOCK[[#This Row],[Costo Envío (USD)]]+STOCK[[#This Row],[Comisión 10%]]</f>
        <v>14.110000000000001</v>
      </c>
      <c r="U1464" s="36">
        <f t="shared" si="6"/>
        <v>15</v>
      </c>
      <c r="V1464" s="36">
        <v>35</v>
      </c>
      <c r="W1464" s="36">
        <f>STOCK[[#This Row],[Precio Final]]-STOCK[[#This Row],[Costo total]]</f>
        <v>20.89</v>
      </c>
      <c r="X1464" s="36">
        <f>STOCK[[#This Row],[Ganancia Unitaria]]*STOCK[[#This Row],[Salidas]]</f>
        <v>0</v>
      </c>
      <c r="Y1464" s="36"/>
      <c r="Z1464" s="36"/>
      <c r="AA1464" s="36">
        <f>STOCK[[#This Row],[Costo total]]*STOCK[[#This Row],[Entradas]]</f>
        <v>14.110000000000001</v>
      </c>
      <c r="AB1464" s="36">
        <f>STOCK[[#This Row],[Stock Actual]]*STOCK[[#This Row],[Costo total]]</f>
        <v>14.110000000000001</v>
      </c>
      <c r="AC1464" s="36"/>
    </row>
    <row r="1465" spans="1:29" s="6" customFormat="1" ht="50" customHeight="1">
      <c r="A1465" s="6" t="s">
        <v>3323</v>
      </c>
      <c r="B1465" s="39"/>
      <c r="C1465" s="36" t="s">
        <v>4</v>
      </c>
      <c r="D1465" s="36" t="s">
        <v>2222</v>
      </c>
      <c r="E1465" s="36" t="s">
        <v>3227</v>
      </c>
      <c r="F1465" s="36" t="s">
        <v>241</v>
      </c>
      <c r="G1465" s="36"/>
      <c r="H1465" s="36">
        <f>STOCK[[#This Row],[Precio Final]]</f>
        <v>30</v>
      </c>
      <c r="I1465" s="101">
        <f>STOCK[[#This Row],[Precio Venta Ideal (x1.5)]]</f>
        <v>12</v>
      </c>
      <c r="J1465" s="37">
        <v>3</v>
      </c>
      <c r="K1465" s="37">
        <f>SUMIFS(VENTAS[Cantidad],VENTAS[Código del producto Vendido],STOCK[[#This Row],[Code]])</f>
        <v>0</v>
      </c>
      <c r="L1465" s="37">
        <f>STOCK[[#This Row],[Entradas]]-STOCK[[#This Row],[Salidas]]</f>
        <v>3</v>
      </c>
      <c r="M1465" s="36">
        <f>STOCK[[#This Row],[Precio Final]]*10%</f>
        <v>3</v>
      </c>
      <c r="N1465" s="36">
        <v>0</v>
      </c>
      <c r="O1465" s="36">
        <v>0</v>
      </c>
      <c r="P1465" s="36">
        <v>6.95</v>
      </c>
      <c r="Q1465" s="37">
        <v>0</v>
      </c>
      <c r="R1465" s="36">
        <v>0</v>
      </c>
      <c r="S1465" s="36">
        <v>1.65</v>
      </c>
      <c r="T1465" s="36">
        <f>STOCK[[#This Row],[Costo Unitario (USD)]]+STOCK[[#This Row],[Costo Envío (USD)]]+STOCK[[#This Row],[Comisión 10%]]</f>
        <v>11.6</v>
      </c>
      <c r="U1465" s="36">
        <f t="shared" si="6"/>
        <v>12</v>
      </c>
      <c r="V1465" s="36">
        <v>30</v>
      </c>
      <c r="W1465" s="36">
        <f>STOCK[[#This Row],[Precio Final]]-STOCK[[#This Row],[Costo total]]</f>
        <v>18.399999999999999</v>
      </c>
      <c r="X1465" s="36">
        <f>STOCK[[#This Row],[Ganancia Unitaria]]*STOCK[[#This Row],[Salidas]]</f>
        <v>0</v>
      </c>
      <c r="Y1465" s="36"/>
      <c r="Z1465" s="36"/>
      <c r="AA1465" s="36">
        <f>STOCK[[#This Row],[Costo total]]*STOCK[[#This Row],[Entradas]]</f>
        <v>34.799999999999997</v>
      </c>
      <c r="AB1465" s="36">
        <f>STOCK[[#This Row],[Stock Actual]]*STOCK[[#This Row],[Costo total]]</f>
        <v>34.799999999999997</v>
      </c>
      <c r="AC1465" s="36"/>
    </row>
    <row r="1466" spans="1:29" s="6" customFormat="1" ht="50" customHeight="1">
      <c r="A1466" s="6" t="s">
        <v>3324</v>
      </c>
      <c r="B1466" s="39"/>
      <c r="C1466" s="36" t="s">
        <v>4</v>
      </c>
      <c r="D1466" s="36" t="s">
        <v>2222</v>
      </c>
      <c r="E1466" s="36" t="s">
        <v>3227</v>
      </c>
      <c r="F1466" s="36" t="s">
        <v>243</v>
      </c>
      <c r="G1466" s="36"/>
      <c r="H1466" s="36">
        <f>STOCK[[#This Row],[Precio Final]]</f>
        <v>30</v>
      </c>
      <c r="I1466" s="101">
        <f>STOCK[[#This Row],[Precio Venta Ideal (x1.5)]]</f>
        <v>12</v>
      </c>
      <c r="J1466" s="37">
        <v>3</v>
      </c>
      <c r="K1466" s="37">
        <f>SUMIFS(VENTAS[Cantidad],VENTAS[Código del producto Vendido],STOCK[[#This Row],[Code]])</f>
        <v>0</v>
      </c>
      <c r="L1466" s="37">
        <f>STOCK[[#This Row],[Entradas]]-STOCK[[#This Row],[Salidas]]</f>
        <v>3</v>
      </c>
      <c r="M1466" s="36">
        <f>STOCK[[#This Row],[Precio Final]]*10%</f>
        <v>3</v>
      </c>
      <c r="N1466" s="36">
        <v>0</v>
      </c>
      <c r="O1466" s="36">
        <v>0</v>
      </c>
      <c r="P1466" s="36">
        <v>6.95</v>
      </c>
      <c r="Q1466" s="37">
        <v>0</v>
      </c>
      <c r="R1466" s="36">
        <v>0</v>
      </c>
      <c r="S1466" s="36">
        <v>1.65</v>
      </c>
      <c r="T1466" s="36">
        <f>STOCK[[#This Row],[Costo Unitario (USD)]]+STOCK[[#This Row],[Costo Envío (USD)]]+STOCK[[#This Row],[Comisión 10%]]</f>
        <v>11.6</v>
      </c>
      <c r="U1466" s="36">
        <f t="shared" si="6"/>
        <v>12</v>
      </c>
      <c r="V1466" s="36">
        <v>30</v>
      </c>
      <c r="W1466" s="36">
        <f>STOCK[[#This Row],[Precio Final]]-STOCK[[#This Row],[Costo total]]</f>
        <v>18.399999999999999</v>
      </c>
      <c r="X1466" s="36">
        <f>STOCK[[#This Row],[Ganancia Unitaria]]*STOCK[[#This Row],[Salidas]]</f>
        <v>0</v>
      </c>
      <c r="Y1466" s="36"/>
      <c r="Z1466" s="36"/>
      <c r="AA1466" s="36">
        <f>STOCK[[#This Row],[Costo total]]*STOCK[[#This Row],[Entradas]]</f>
        <v>34.799999999999997</v>
      </c>
      <c r="AB1466" s="36">
        <f>STOCK[[#This Row],[Stock Actual]]*STOCK[[#This Row],[Costo total]]</f>
        <v>34.799999999999997</v>
      </c>
      <c r="AC1466" s="36"/>
    </row>
    <row r="1467" spans="1:29" s="6" customFormat="1" ht="50" customHeight="1">
      <c r="A1467" s="6" t="s">
        <v>3325</v>
      </c>
      <c r="B1467" s="39"/>
      <c r="C1467" s="36" t="s">
        <v>4</v>
      </c>
      <c r="D1467" s="36" t="s">
        <v>2222</v>
      </c>
      <c r="E1467" s="36" t="s">
        <v>3227</v>
      </c>
      <c r="F1467" s="36" t="s">
        <v>244</v>
      </c>
      <c r="G1467" s="36"/>
      <c r="H1467" s="36">
        <f>STOCK[[#This Row],[Precio Final]]</f>
        <v>30</v>
      </c>
      <c r="I1467" s="101">
        <f>STOCK[[#This Row],[Precio Venta Ideal (x1.5)]]</f>
        <v>12</v>
      </c>
      <c r="J1467" s="37">
        <v>3</v>
      </c>
      <c r="K1467" s="37">
        <f>SUMIFS(VENTAS[Cantidad],VENTAS[Código del producto Vendido],STOCK[[#This Row],[Code]])</f>
        <v>0</v>
      </c>
      <c r="L1467" s="37">
        <f>STOCK[[#This Row],[Entradas]]-STOCK[[#This Row],[Salidas]]</f>
        <v>3</v>
      </c>
      <c r="M1467" s="36">
        <f>STOCK[[#This Row],[Precio Final]]*10%</f>
        <v>3</v>
      </c>
      <c r="N1467" s="36">
        <v>0</v>
      </c>
      <c r="O1467" s="36">
        <v>0</v>
      </c>
      <c r="P1467" s="36">
        <v>6.95</v>
      </c>
      <c r="Q1467" s="37">
        <v>0</v>
      </c>
      <c r="R1467" s="36">
        <v>0</v>
      </c>
      <c r="S1467" s="36">
        <v>1.65</v>
      </c>
      <c r="T1467" s="36">
        <f>STOCK[[#This Row],[Costo Unitario (USD)]]+STOCK[[#This Row],[Costo Envío (USD)]]+STOCK[[#This Row],[Comisión 10%]]</f>
        <v>11.6</v>
      </c>
      <c r="U1467" s="36">
        <f t="shared" si="6"/>
        <v>12</v>
      </c>
      <c r="V1467" s="36">
        <v>30</v>
      </c>
      <c r="W1467" s="36">
        <f>STOCK[[#This Row],[Precio Final]]-STOCK[[#This Row],[Costo total]]</f>
        <v>18.399999999999999</v>
      </c>
      <c r="X1467" s="36">
        <f>STOCK[[#This Row],[Ganancia Unitaria]]*STOCK[[#This Row],[Salidas]]</f>
        <v>0</v>
      </c>
      <c r="Y1467" s="36"/>
      <c r="Z1467" s="36"/>
      <c r="AA1467" s="36">
        <f>STOCK[[#This Row],[Costo total]]*STOCK[[#This Row],[Entradas]]</f>
        <v>34.799999999999997</v>
      </c>
      <c r="AB1467" s="36">
        <f>STOCK[[#This Row],[Stock Actual]]*STOCK[[#This Row],[Costo total]]</f>
        <v>34.799999999999997</v>
      </c>
      <c r="AC1467" s="36"/>
    </row>
    <row r="1468" spans="1:29" s="6" customFormat="1" ht="50" customHeight="1">
      <c r="A1468" s="6" t="s">
        <v>3326</v>
      </c>
      <c r="B1468" s="39"/>
      <c r="C1468" s="36" t="s">
        <v>4</v>
      </c>
      <c r="D1468" s="36" t="s">
        <v>2222</v>
      </c>
      <c r="E1468" s="36" t="s">
        <v>3227</v>
      </c>
      <c r="F1468" s="36" t="s">
        <v>239</v>
      </c>
      <c r="G1468" s="36"/>
      <c r="H1468" s="36">
        <f>STOCK[[#This Row],[Precio Final]]</f>
        <v>30</v>
      </c>
      <c r="I1468" s="101">
        <f>STOCK[[#This Row],[Precio Venta Ideal (x1.5)]]</f>
        <v>12</v>
      </c>
      <c r="J1468" s="37">
        <v>3</v>
      </c>
      <c r="K1468" s="37">
        <f>SUMIFS(VENTAS[Cantidad],VENTAS[Código del producto Vendido],STOCK[[#This Row],[Code]])</f>
        <v>0</v>
      </c>
      <c r="L1468" s="37">
        <f>STOCK[[#This Row],[Entradas]]-STOCK[[#This Row],[Salidas]]</f>
        <v>3</v>
      </c>
      <c r="M1468" s="36">
        <f>STOCK[[#This Row],[Precio Final]]*10%</f>
        <v>3</v>
      </c>
      <c r="N1468" s="36">
        <v>0</v>
      </c>
      <c r="O1468" s="36">
        <v>0</v>
      </c>
      <c r="P1468" s="36">
        <v>6.95</v>
      </c>
      <c r="Q1468" s="37">
        <v>0</v>
      </c>
      <c r="R1468" s="36">
        <v>0</v>
      </c>
      <c r="S1468" s="36">
        <v>1.65</v>
      </c>
      <c r="T1468" s="36">
        <f>STOCK[[#This Row],[Costo Unitario (USD)]]+STOCK[[#This Row],[Costo Envío (USD)]]+STOCK[[#This Row],[Comisión 10%]]</f>
        <v>11.6</v>
      </c>
      <c r="U1468" s="36">
        <f t="shared" si="6"/>
        <v>12</v>
      </c>
      <c r="V1468" s="36">
        <v>30</v>
      </c>
      <c r="W1468" s="36">
        <f>STOCK[[#This Row],[Precio Final]]-STOCK[[#This Row],[Costo total]]</f>
        <v>18.399999999999999</v>
      </c>
      <c r="X1468" s="36">
        <f>STOCK[[#This Row],[Ganancia Unitaria]]*STOCK[[#This Row],[Salidas]]</f>
        <v>0</v>
      </c>
      <c r="Y1468" s="36"/>
      <c r="Z1468" s="36"/>
      <c r="AA1468" s="36">
        <f>STOCK[[#This Row],[Costo total]]*STOCK[[#This Row],[Entradas]]</f>
        <v>34.799999999999997</v>
      </c>
      <c r="AB1468" s="36">
        <f>STOCK[[#This Row],[Stock Actual]]*STOCK[[#This Row],[Costo total]]</f>
        <v>34.799999999999997</v>
      </c>
      <c r="AC1468" s="36"/>
    </row>
    <row r="1469" spans="1:29" s="6" customFormat="1" ht="50" customHeight="1">
      <c r="A1469" s="6" t="s">
        <v>3327</v>
      </c>
      <c r="B1469" s="39"/>
      <c r="C1469" s="36" t="s">
        <v>4</v>
      </c>
      <c r="D1469" s="36" t="s">
        <v>2760</v>
      </c>
      <c r="E1469" s="36" t="s">
        <v>3228</v>
      </c>
      <c r="F1469" s="36" t="s">
        <v>241</v>
      </c>
      <c r="G1469" s="36"/>
      <c r="H1469" s="36">
        <f>STOCK[[#This Row],[Precio Final]]</f>
        <v>30</v>
      </c>
      <c r="I1469" s="101">
        <f>STOCK[[#This Row],[Precio Venta Ideal (x1.5)]]</f>
        <v>17</v>
      </c>
      <c r="J1469" s="37">
        <v>1</v>
      </c>
      <c r="K1469" s="37">
        <f>SUMIFS(VENTAS[Cantidad],VENTAS[Código del producto Vendido],STOCK[[#This Row],[Code]])</f>
        <v>1</v>
      </c>
      <c r="L1469" s="37">
        <f>STOCK[[#This Row],[Entradas]]-STOCK[[#This Row],[Salidas]]</f>
        <v>0</v>
      </c>
      <c r="M1469" s="36">
        <f>STOCK[[#This Row],[Precio Final]]*10%</f>
        <v>3</v>
      </c>
      <c r="N1469" s="36">
        <v>0</v>
      </c>
      <c r="O1469" s="36">
        <v>0</v>
      </c>
      <c r="P1469" s="36">
        <v>11.65</v>
      </c>
      <c r="Q1469" s="37">
        <v>0</v>
      </c>
      <c r="R1469" s="36">
        <v>0</v>
      </c>
      <c r="S1469" s="36">
        <v>1.65</v>
      </c>
      <c r="T1469" s="36">
        <f>STOCK[[#This Row],[Costo Unitario (USD)]]+STOCK[[#This Row],[Costo Envío (USD)]]+STOCK[[#This Row],[Comisión 10%]]</f>
        <v>16.3</v>
      </c>
      <c r="U1469" s="36">
        <f t="shared" si="6"/>
        <v>17</v>
      </c>
      <c r="V1469" s="36">
        <v>30</v>
      </c>
      <c r="W1469" s="36">
        <f>STOCK[[#This Row],[Precio Final]]-STOCK[[#This Row],[Costo total]]</f>
        <v>13.7</v>
      </c>
      <c r="X1469" s="36">
        <f>STOCK[[#This Row],[Ganancia Unitaria]]*STOCK[[#This Row],[Salidas]]</f>
        <v>13.7</v>
      </c>
      <c r="Y1469" s="36"/>
      <c r="Z1469" s="36"/>
      <c r="AA1469" s="36">
        <f>STOCK[[#This Row],[Costo total]]*STOCK[[#This Row],[Entradas]]</f>
        <v>16.3</v>
      </c>
      <c r="AB1469" s="36">
        <f>STOCK[[#This Row],[Stock Actual]]*STOCK[[#This Row],[Costo total]]</f>
        <v>0</v>
      </c>
      <c r="AC1469" s="36"/>
    </row>
    <row r="1470" spans="1:29" s="6" customFormat="1" ht="50" customHeight="1">
      <c r="A1470" s="6" t="s">
        <v>3328</v>
      </c>
      <c r="B1470" s="39"/>
      <c r="C1470" s="36" t="s">
        <v>4</v>
      </c>
      <c r="D1470" s="36" t="s">
        <v>2760</v>
      </c>
      <c r="E1470" s="36" t="s">
        <v>3487</v>
      </c>
      <c r="F1470" s="36" t="s">
        <v>244</v>
      </c>
      <c r="G1470" s="36"/>
      <c r="H1470" s="36">
        <f>STOCK[[#This Row],[Precio Final]]</f>
        <v>30</v>
      </c>
      <c r="I1470" s="101">
        <f>STOCK[[#This Row],[Precio Venta Ideal (x1.5)]]</f>
        <v>15</v>
      </c>
      <c r="J1470" s="37">
        <v>4</v>
      </c>
      <c r="K1470" s="37">
        <f>SUMIFS(VENTAS[Cantidad],VENTAS[Código del producto Vendido],STOCK[[#This Row],[Code]])</f>
        <v>0</v>
      </c>
      <c r="L1470" s="37">
        <f>STOCK[[#This Row],[Entradas]]-STOCK[[#This Row],[Salidas]]</f>
        <v>4</v>
      </c>
      <c r="M1470" s="36">
        <f>STOCK[[#This Row],[Precio Final]]*10%</f>
        <v>3</v>
      </c>
      <c r="N1470" s="36">
        <v>0</v>
      </c>
      <c r="O1470" s="36">
        <v>0</v>
      </c>
      <c r="P1470" s="36">
        <v>9.98</v>
      </c>
      <c r="Q1470" s="37">
        <v>0</v>
      </c>
      <c r="R1470" s="36">
        <v>0</v>
      </c>
      <c r="S1470" s="36">
        <v>1.65</v>
      </c>
      <c r="T1470" s="36">
        <f>STOCK[[#This Row],[Costo Unitario (USD)]]+STOCK[[#This Row],[Costo Envío (USD)]]+STOCK[[#This Row],[Comisión 10%]]</f>
        <v>14.63</v>
      </c>
      <c r="U1470" s="36">
        <f t="shared" si="6"/>
        <v>15</v>
      </c>
      <c r="V1470" s="36">
        <v>30</v>
      </c>
      <c r="W1470" s="36">
        <f>STOCK[[#This Row],[Precio Final]]-STOCK[[#This Row],[Costo total]]</f>
        <v>15.37</v>
      </c>
      <c r="X1470" s="36">
        <f>STOCK[[#This Row],[Ganancia Unitaria]]*STOCK[[#This Row],[Salidas]]</f>
        <v>0</v>
      </c>
      <c r="Y1470" s="36"/>
      <c r="Z1470" s="36"/>
      <c r="AA1470" s="36">
        <f>STOCK[[#This Row],[Costo total]]*STOCK[[#This Row],[Entradas]]</f>
        <v>58.52</v>
      </c>
      <c r="AB1470" s="36">
        <f>STOCK[[#This Row],[Stock Actual]]*STOCK[[#This Row],[Costo total]]</f>
        <v>58.52</v>
      </c>
      <c r="AC1470" s="36"/>
    </row>
    <row r="1471" spans="1:29" s="6" customFormat="1" ht="50" customHeight="1">
      <c r="A1471" s="6" t="s">
        <v>3329</v>
      </c>
      <c r="B1471" s="39"/>
      <c r="C1471" s="36" t="s">
        <v>4</v>
      </c>
      <c r="D1471" s="36" t="s">
        <v>2760</v>
      </c>
      <c r="E1471" s="36" t="s">
        <v>3229</v>
      </c>
      <c r="F1471" s="36" t="s">
        <v>241</v>
      </c>
      <c r="G1471" s="36"/>
      <c r="H1471" s="36">
        <f>STOCK[[#This Row],[Precio Final]]</f>
        <v>30</v>
      </c>
      <c r="I1471" s="101">
        <f>STOCK[[#This Row],[Precio Venta Ideal (x1.5)]]</f>
        <v>19</v>
      </c>
      <c r="J1471" s="37">
        <v>2</v>
      </c>
      <c r="K1471" s="37">
        <f>SUMIFS(VENTAS[Cantidad],VENTAS[Código del producto Vendido],STOCK[[#This Row],[Code]])</f>
        <v>2</v>
      </c>
      <c r="L1471" s="37">
        <f>STOCK[[#This Row],[Entradas]]-STOCK[[#This Row],[Salidas]]</f>
        <v>0</v>
      </c>
      <c r="M1471" s="36">
        <f>STOCK[[#This Row],[Precio Final]]*10%</f>
        <v>3</v>
      </c>
      <c r="N1471" s="36">
        <v>0</v>
      </c>
      <c r="O1471" s="36">
        <v>0</v>
      </c>
      <c r="P1471" s="36">
        <v>13.48</v>
      </c>
      <c r="Q1471" s="37">
        <v>0</v>
      </c>
      <c r="R1471" s="36">
        <v>0</v>
      </c>
      <c r="S1471" s="36">
        <v>1.65</v>
      </c>
      <c r="T1471" s="36">
        <f>STOCK[[#This Row],[Costo Unitario (USD)]]+STOCK[[#This Row],[Costo Envío (USD)]]+STOCK[[#This Row],[Comisión 10%]]</f>
        <v>18.130000000000003</v>
      </c>
      <c r="U1471" s="36">
        <f t="shared" si="6"/>
        <v>19</v>
      </c>
      <c r="V1471" s="36">
        <v>30</v>
      </c>
      <c r="W1471" s="36">
        <f>STOCK[[#This Row],[Precio Final]]-STOCK[[#This Row],[Costo total]]</f>
        <v>11.869999999999997</v>
      </c>
      <c r="X1471" s="36">
        <f>STOCK[[#This Row],[Ganancia Unitaria]]*STOCK[[#This Row],[Salidas]]</f>
        <v>23.739999999999995</v>
      </c>
      <c r="Y1471" s="36"/>
      <c r="Z1471" s="36"/>
      <c r="AA1471" s="36">
        <f>STOCK[[#This Row],[Costo total]]*STOCK[[#This Row],[Entradas]]</f>
        <v>36.260000000000005</v>
      </c>
      <c r="AB1471" s="36">
        <f>STOCK[[#This Row],[Stock Actual]]*STOCK[[#This Row],[Costo total]]</f>
        <v>0</v>
      </c>
      <c r="AC1471" s="36"/>
    </row>
    <row r="1472" spans="1:29" s="6" customFormat="1" ht="50" customHeight="1">
      <c r="A1472" s="6" t="s">
        <v>3330</v>
      </c>
      <c r="B1472" s="39"/>
      <c r="C1472" s="36" t="s">
        <v>4</v>
      </c>
      <c r="D1472" s="36" t="s">
        <v>2760</v>
      </c>
      <c r="E1472" s="36" t="s">
        <v>3229</v>
      </c>
      <c r="F1472" s="36" t="s">
        <v>243</v>
      </c>
      <c r="G1472" s="36"/>
      <c r="H1472" s="36">
        <f>STOCK[[#This Row],[Precio Final]]</f>
        <v>30</v>
      </c>
      <c r="I1472" s="101">
        <f>STOCK[[#This Row],[Precio Venta Ideal (x1.5)]]</f>
        <v>19</v>
      </c>
      <c r="J1472" s="37">
        <v>2</v>
      </c>
      <c r="K1472" s="37">
        <f>SUMIFS(VENTAS[Cantidad],VENTAS[Código del producto Vendido],STOCK[[#This Row],[Code]])</f>
        <v>0</v>
      </c>
      <c r="L1472" s="37">
        <f>STOCK[[#This Row],[Entradas]]-STOCK[[#This Row],[Salidas]]</f>
        <v>2</v>
      </c>
      <c r="M1472" s="36">
        <f>STOCK[[#This Row],[Precio Final]]*10%</f>
        <v>3</v>
      </c>
      <c r="N1472" s="36">
        <v>0</v>
      </c>
      <c r="O1472" s="36">
        <v>0</v>
      </c>
      <c r="P1472" s="36">
        <v>13.48</v>
      </c>
      <c r="Q1472" s="37">
        <v>0</v>
      </c>
      <c r="R1472" s="36">
        <v>0</v>
      </c>
      <c r="S1472" s="36">
        <v>1.65</v>
      </c>
      <c r="T1472" s="36">
        <f>STOCK[[#This Row],[Costo Unitario (USD)]]+STOCK[[#This Row],[Costo Envío (USD)]]+STOCK[[#This Row],[Comisión 10%]]</f>
        <v>18.130000000000003</v>
      </c>
      <c r="U1472" s="36">
        <f t="shared" si="6"/>
        <v>19</v>
      </c>
      <c r="V1472" s="36">
        <v>30</v>
      </c>
      <c r="W1472" s="36">
        <f>STOCK[[#This Row],[Precio Final]]-STOCK[[#This Row],[Costo total]]</f>
        <v>11.869999999999997</v>
      </c>
      <c r="X1472" s="36">
        <f>STOCK[[#This Row],[Ganancia Unitaria]]*STOCK[[#This Row],[Salidas]]</f>
        <v>0</v>
      </c>
      <c r="Y1472" s="36"/>
      <c r="Z1472" s="36"/>
      <c r="AA1472" s="36">
        <f>STOCK[[#This Row],[Costo total]]*STOCK[[#This Row],[Entradas]]</f>
        <v>36.260000000000005</v>
      </c>
      <c r="AB1472" s="36">
        <f>STOCK[[#This Row],[Stock Actual]]*STOCK[[#This Row],[Costo total]]</f>
        <v>36.260000000000005</v>
      </c>
      <c r="AC1472" s="36"/>
    </row>
    <row r="1473" spans="1:29" s="6" customFormat="1" ht="50" customHeight="1">
      <c r="A1473" s="6" t="s">
        <v>3331</v>
      </c>
      <c r="B1473" s="39"/>
      <c r="C1473" s="36" t="s">
        <v>4</v>
      </c>
      <c r="D1473" s="36" t="s">
        <v>2760</v>
      </c>
      <c r="E1473" s="36" t="s">
        <v>3229</v>
      </c>
      <c r="F1473" s="36" t="s">
        <v>244</v>
      </c>
      <c r="G1473" s="36"/>
      <c r="H1473" s="36">
        <f>STOCK[[#This Row],[Precio Final]]</f>
        <v>30</v>
      </c>
      <c r="I1473" s="101">
        <f>STOCK[[#This Row],[Precio Venta Ideal (x1.5)]]</f>
        <v>19</v>
      </c>
      <c r="J1473" s="37">
        <v>2</v>
      </c>
      <c r="K1473" s="37">
        <f>SUMIFS(VENTAS[Cantidad],VENTAS[Código del producto Vendido],STOCK[[#This Row],[Code]])</f>
        <v>0</v>
      </c>
      <c r="L1473" s="37">
        <f>STOCK[[#This Row],[Entradas]]-STOCK[[#This Row],[Salidas]]</f>
        <v>2</v>
      </c>
      <c r="M1473" s="36">
        <f>STOCK[[#This Row],[Precio Final]]*10%</f>
        <v>3</v>
      </c>
      <c r="N1473" s="36">
        <v>0</v>
      </c>
      <c r="O1473" s="36">
        <v>0</v>
      </c>
      <c r="P1473" s="36">
        <v>13.48</v>
      </c>
      <c r="Q1473" s="37">
        <v>0</v>
      </c>
      <c r="R1473" s="36">
        <v>0</v>
      </c>
      <c r="S1473" s="36">
        <v>1.65</v>
      </c>
      <c r="T1473" s="36">
        <f>STOCK[[#This Row],[Costo Unitario (USD)]]+STOCK[[#This Row],[Costo Envío (USD)]]+STOCK[[#This Row],[Comisión 10%]]</f>
        <v>18.130000000000003</v>
      </c>
      <c r="U1473" s="36">
        <f t="shared" si="6"/>
        <v>19</v>
      </c>
      <c r="V1473" s="36">
        <v>30</v>
      </c>
      <c r="W1473" s="36">
        <f>STOCK[[#This Row],[Precio Final]]-STOCK[[#This Row],[Costo total]]</f>
        <v>11.869999999999997</v>
      </c>
      <c r="X1473" s="36">
        <f>STOCK[[#This Row],[Ganancia Unitaria]]*STOCK[[#This Row],[Salidas]]</f>
        <v>0</v>
      </c>
      <c r="Y1473" s="36"/>
      <c r="Z1473" s="36"/>
      <c r="AA1473" s="36">
        <f>STOCK[[#This Row],[Costo total]]*STOCK[[#This Row],[Entradas]]</f>
        <v>36.260000000000005</v>
      </c>
      <c r="AB1473" s="36">
        <f>STOCK[[#This Row],[Stock Actual]]*STOCK[[#This Row],[Costo total]]</f>
        <v>36.260000000000005</v>
      </c>
      <c r="AC1473" s="36"/>
    </row>
    <row r="1474" spans="1:29" s="6" customFormat="1" ht="50" customHeight="1">
      <c r="A1474" s="6" t="s">
        <v>3332</v>
      </c>
      <c r="B1474" s="39"/>
      <c r="C1474" s="36" t="s">
        <v>4</v>
      </c>
      <c r="D1474" s="36" t="s">
        <v>2760</v>
      </c>
      <c r="E1474" s="36" t="s">
        <v>3230</v>
      </c>
      <c r="F1474" s="36" t="s">
        <v>241</v>
      </c>
      <c r="G1474" s="36"/>
      <c r="H1474" s="36">
        <f>STOCK[[#This Row],[Precio Final]]</f>
        <v>25</v>
      </c>
      <c r="I1474" s="101">
        <f>STOCK[[#This Row],[Precio Venta Ideal (x1.5)]]</f>
        <v>17</v>
      </c>
      <c r="J1474" s="37">
        <v>1</v>
      </c>
      <c r="K1474" s="37">
        <f>SUMIFS(VENTAS[Cantidad],VENTAS[Código del producto Vendido],STOCK[[#This Row],[Code]])</f>
        <v>1</v>
      </c>
      <c r="L1474" s="37">
        <f>STOCK[[#This Row],[Entradas]]-STOCK[[#This Row],[Salidas]]</f>
        <v>0</v>
      </c>
      <c r="M1474" s="36">
        <f>STOCK[[#This Row],[Precio Final]]*10%</f>
        <v>2.5</v>
      </c>
      <c r="N1474" s="36">
        <v>0</v>
      </c>
      <c r="O1474" s="36">
        <v>0</v>
      </c>
      <c r="P1474" s="36">
        <v>11.98</v>
      </c>
      <c r="Q1474" s="37">
        <v>0</v>
      </c>
      <c r="R1474" s="36">
        <v>0</v>
      </c>
      <c r="S1474" s="36">
        <v>1.65</v>
      </c>
      <c r="T1474" s="36">
        <f>STOCK[[#This Row],[Costo Unitario (USD)]]+STOCK[[#This Row],[Costo Envío (USD)]]+STOCK[[#This Row],[Comisión 10%]]</f>
        <v>16.130000000000003</v>
      </c>
      <c r="U1474" s="36">
        <f t="shared" si="6"/>
        <v>17</v>
      </c>
      <c r="V1474" s="36">
        <v>25</v>
      </c>
      <c r="W1474" s="36">
        <f>STOCK[[#This Row],[Precio Final]]-STOCK[[#This Row],[Costo total]]</f>
        <v>8.8699999999999974</v>
      </c>
      <c r="X1474" s="36">
        <f>STOCK[[#This Row],[Ganancia Unitaria]]*STOCK[[#This Row],[Salidas]]</f>
        <v>8.8699999999999974</v>
      </c>
      <c r="Y1474" s="36"/>
      <c r="Z1474" s="36"/>
      <c r="AA1474" s="36">
        <f>STOCK[[#This Row],[Costo total]]*STOCK[[#This Row],[Entradas]]</f>
        <v>16.130000000000003</v>
      </c>
      <c r="AB1474" s="36">
        <f>STOCK[[#This Row],[Stock Actual]]*STOCK[[#This Row],[Costo total]]</f>
        <v>0</v>
      </c>
      <c r="AC1474" s="36"/>
    </row>
    <row r="1475" spans="1:29" s="6" customFormat="1" ht="50" customHeight="1">
      <c r="A1475" s="6" t="s">
        <v>3333</v>
      </c>
      <c r="B1475" s="39"/>
      <c r="C1475" s="36" t="s">
        <v>4</v>
      </c>
      <c r="D1475" s="36" t="s">
        <v>2760</v>
      </c>
      <c r="E1475" s="36" t="s">
        <v>3230</v>
      </c>
      <c r="F1475" s="36" t="s">
        <v>243</v>
      </c>
      <c r="G1475" s="36"/>
      <c r="H1475" s="36">
        <f>STOCK[[#This Row],[Precio Final]]</f>
        <v>25</v>
      </c>
      <c r="I1475" s="101">
        <f>STOCK[[#This Row],[Precio Venta Ideal (x1.5)]]</f>
        <v>17</v>
      </c>
      <c r="J1475" s="37">
        <v>1</v>
      </c>
      <c r="K1475" s="37">
        <f>SUMIFS(VENTAS[Cantidad],VENTAS[Código del producto Vendido],STOCK[[#This Row],[Code]])</f>
        <v>0</v>
      </c>
      <c r="L1475" s="37">
        <f>STOCK[[#This Row],[Entradas]]-STOCK[[#This Row],[Salidas]]</f>
        <v>1</v>
      </c>
      <c r="M1475" s="36">
        <f>STOCK[[#This Row],[Precio Final]]*10%</f>
        <v>2.5</v>
      </c>
      <c r="N1475" s="36">
        <v>0</v>
      </c>
      <c r="O1475" s="36">
        <v>0</v>
      </c>
      <c r="P1475" s="36">
        <v>11.98</v>
      </c>
      <c r="Q1475" s="37">
        <v>0</v>
      </c>
      <c r="R1475" s="36">
        <v>0</v>
      </c>
      <c r="S1475" s="36">
        <v>1.65</v>
      </c>
      <c r="T1475" s="36">
        <f>STOCK[[#This Row],[Costo Unitario (USD)]]+STOCK[[#This Row],[Costo Envío (USD)]]+STOCK[[#This Row],[Comisión 10%]]</f>
        <v>16.130000000000003</v>
      </c>
      <c r="U1475" s="36">
        <f t="shared" si="6"/>
        <v>17</v>
      </c>
      <c r="V1475" s="36">
        <v>25</v>
      </c>
      <c r="W1475" s="36">
        <f>STOCK[[#This Row],[Precio Final]]-STOCK[[#This Row],[Costo total]]</f>
        <v>8.8699999999999974</v>
      </c>
      <c r="X1475" s="36">
        <f>STOCK[[#This Row],[Ganancia Unitaria]]*STOCK[[#This Row],[Salidas]]</f>
        <v>0</v>
      </c>
      <c r="Y1475" s="36"/>
      <c r="Z1475" s="36"/>
      <c r="AA1475" s="36">
        <f>STOCK[[#This Row],[Costo total]]*STOCK[[#This Row],[Entradas]]</f>
        <v>16.130000000000003</v>
      </c>
      <c r="AB1475" s="36">
        <f>STOCK[[#This Row],[Stock Actual]]*STOCK[[#This Row],[Costo total]]</f>
        <v>16.130000000000003</v>
      </c>
      <c r="AC1475" s="36"/>
    </row>
    <row r="1476" spans="1:29" s="6" customFormat="1" ht="50" customHeight="1">
      <c r="A1476" s="6" t="s">
        <v>3334</v>
      </c>
      <c r="B1476" s="39"/>
      <c r="C1476" s="36" t="s">
        <v>4</v>
      </c>
      <c r="D1476" s="36" t="s">
        <v>2760</v>
      </c>
      <c r="E1476" s="36" t="s">
        <v>3486</v>
      </c>
      <c r="F1476" s="36" t="s">
        <v>243</v>
      </c>
      <c r="G1476" s="36"/>
      <c r="H1476" s="36">
        <f>STOCK[[#This Row],[Precio Final]]</f>
        <v>30</v>
      </c>
      <c r="I1476" s="101">
        <f>STOCK[[#This Row],[Precio Venta Ideal (x1.5)]]</f>
        <v>14</v>
      </c>
      <c r="J1476" s="37">
        <v>1</v>
      </c>
      <c r="K1476" s="37">
        <f>SUMIFS(VENTAS[Cantidad],VENTAS[Código del producto Vendido],STOCK[[#This Row],[Code]])</f>
        <v>0</v>
      </c>
      <c r="L1476" s="37">
        <f>STOCK[[#This Row],[Entradas]]-STOCK[[#This Row],[Salidas]]</f>
        <v>1</v>
      </c>
      <c r="M1476" s="36">
        <f>STOCK[[#This Row],[Precio Final]]*10%</f>
        <v>3</v>
      </c>
      <c r="N1476" s="36">
        <v>0</v>
      </c>
      <c r="O1476" s="36">
        <v>0</v>
      </c>
      <c r="P1476" s="36">
        <v>8.5500000000000007</v>
      </c>
      <c r="Q1476" s="37">
        <v>0</v>
      </c>
      <c r="R1476" s="36">
        <v>0</v>
      </c>
      <c r="S1476" s="36">
        <v>1.65</v>
      </c>
      <c r="T1476" s="36">
        <f>STOCK[[#This Row],[Costo Unitario (USD)]]+STOCK[[#This Row],[Costo Envío (USD)]]+STOCK[[#This Row],[Comisión 10%]]</f>
        <v>13.200000000000001</v>
      </c>
      <c r="U1476" s="36">
        <f t="shared" si="6"/>
        <v>14</v>
      </c>
      <c r="V1476" s="36">
        <v>30</v>
      </c>
      <c r="W1476" s="36">
        <f>STOCK[[#This Row],[Precio Final]]-STOCK[[#This Row],[Costo total]]</f>
        <v>16.799999999999997</v>
      </c>
      <c r="X1476" s="36">
        <f>STOCK[[#This Row],[Ganancia Unitaria]]*STOCK[[#This Row],[Salidas]]</f>
        <v>0</v>
      </c>
      <c r="Y1476" s="36"/>
      <c r="Z1476" s="36"/>
      <c r="AA1476" s="36">
        <f>STOCK[[#This Row],[Costo total]]*STOCK[[#This Row],[Entradas]]</f>
        <v>13.200000000000001</v>
      </c>
      <c r="AB1476" s="36">
        <f>STOCK[[#This Row],[Stock Actual]]*STOCK[[#This Row],[Costo total]]</f>
        <v>13.200000000000001</v>
      </c>
      <c r="AC1476" s="36"/>
    </row>
    <row r="1477" spans="1:29" s="6" customFormat="1" ht="50" customHeight="1">
      <c r="A1477" s="6" t="s">
        <v>3335</v>
      </c>
      <c r="B1477" s="39"/>
      <c r="C1477" s="36" t="s">
        <v>4</v>
      </c>
      <c r="D1477" s="36" t="s">
        <v>2760</v>
      </c>
      <c r="E1477" s="36" t="s">
        <v>3231</v>
      </c>
      <c r="F1477" s="36" t="s">
        <v>455</v>
      </c>
      <c r="G1477" s="36"/>
      <c r="H1477" s="36">
        <f>STOCK[[#This Row],[Precio Final]]</f>
        <v>20</v>
      </c>
      <c r="I1477" s="101">
        <f>STOCK[[#This Row],[Precio Venta Ideal (x1.5)]]</f>
        <v>10</v>
      </c>
      <c r="J1477" s="37">
        <v>2</v>
      </c>
      <c r="K1477" s="37">
        <f>SUMIFS(VENTAS[Cantidad],VENTAS[Código del producto Vendido],STOCK[[#This Row],[Code]])</f>
        <v>2</v>
      </c>
      <c r="L1477" s="37">
        <f>STOCK[[#This Row],[Entradas]]-STOCK[[#This Row],[Salidas]]</f>
        <v>0</v>
      </c>
      <c r="M1477" s="36">
        <f>STOCK[[#This Row],[Precio Final]]*10%</f>
        <v>2</v>
      </c>
      <c r="N1477" s="36">
        <v>0</v>
      </c>
      <c r="O1477" s="36">
        <v>0</v>
      </c>
      <c r="P1477" s="36">
        <v>5.98</v>
      </c>
      <c r="Q1477" s="37">
        <v>0</v>
      </c>
      <c r="R1477" s="36">
        <v>0</v>
      </c>
      <c r="S1477" s="36">
        <v>1.65</v>
      </c>
      <c r="T1477" s="36">
        <f>STOCK[[#This Row],[Costo Unitario (USD)]]+STOCK[[#This Row],[Costo Envío (USD)]]+STOCK[[#This Row],[Comisión 10%]]</f>
        <v>9.6300000000000008</v>
      </c>
      <c r="U1477" s="36">
        <f t="shared" si="6"/>
        <v>10</v>
      </c>
      <c r="V1477" s="36">
        <v>20</v>
      </c>
      <c r="W1477" s="36">
        <f>STOCK[[#This Row],[Precio Final]]-STOCK[[#This Row],[Costo total]]</f>
        <v>10.37</v>
      </c>
      <c r="X1477" s="36">
        <f>STOCK[[#This Row],[Ganancia Unitaria]]*STOCK[[#This Row],[Salidas]]</f>
        <v>20.74</v>
      </c>
      <c r="Y1477" s="36"/>
      <c r="Z1477" s="36"/>
      <c r="AA1477" s="36">
        <f>STOCK[[#This Row],[Costo total]]*STOCK[[#This Row],[Entradas]]</f>
        <v>19.260000000000002</v>
      </c>
      <c r="AB1477" s="36">
        <f>STOCK[[#This Row],[Stock Actual]]*STOCK[[#This Row],[Costo total]]</f>
        <v>0</v>
      </c>
      <c r="AC1477" s="36"/>
    </row>
    <row r="1478" spans="1:29" s="6" customFormat="1" ht="50" customHeight="1">
      <c r="A1478" s="6" t="s">
        <v>3336</v>
      </c>
      <c r="B1478" s="39"/>
      <c r="C1478" s="36" t="s">
        <v>4</v>
      </c>
      <c r="D1478" s="36" t="s">
        <v>2760</v>
      </c>
      <c r="E1478" s="36" t="s">
        <v>3231</v>
      </c>
      <c r="F1478" s="36" t="s">
        <v>243</v>
      </c>
      <c r="G1478" s="36"/>
      <c r="H1478" s="36">
        <f>STOCK[[#This Row],[Precio Final]]</f>
        <v>20</v>
      </c>
      <c r="I1478" s="101">
        <f>STOCK[[#This Row],[Precio Venta Ideal (x1.5)]]</f>
        <v>10</v>
      </c>
      <c r="J1478" s="37">
        <v>1</v>
      </c>
      <c r="K1478" s="37">
        <f>SUMIFS(VENTAS[Cantidad],VENTAS[Código del producto Vendido],STOCK[[#This Row],[Code]])</f>
        <v>1</v>
      </c>
      <c r="L1478" s="37">
        <f>STOCK[[#This Row],[Entradas]]-STOCK[[#This Row],[Salidas]]</f>
        <v>0</v>
      </c>
      <c r="M1478" s="36">
        <f>STOCK[[#This Row],[Precio Final]]*10%</f>
        <v>2</v>
      </c>
      <c r="N1478" s="36">
        <v>0</v>
      </c>
      <c r="O1478" s="36">
        <v>0</v>
      </c>
      <c r="P1478" s="36">
        <v>5.98</v>
      </c>
      <c r="Q1478" s="37">
        <v>0</v>
      </c>
      <c r="R1478" s="36">
        <v>0</v>
      </c>
      <c r="S1478" s="36">
        <v>1.65</v>
      </c>
      <c r="T1478" s="36">
        <f>STOCK[[#This Row],[Costo Unitario (USD)]]+STOCK[[#This Row],[Costo Envío (USD)]]+STOCK[[#This Row],[Comisión 10%]]</f>
        <v>9.6300000000000008</v>
      </c>
      <c r="U1478" s="36">
        <f t="shared" si="6"/>
        <v>10</v>
      </c>
      <c r="V1478" s="36">
        <v>20</v>
      </c>
      <c r="W1478" s="36">
        <f>STOCK[[#This Row],[Precio Final]]-STOCK[[#This Row],[Costo total]]</f>
        <v>10.37</v>
      </c>
      <c r="X1478" s="36">
        <f>STOCK[[#This Row],[Ganancia Unitaria]]*STOCK[[#This Row],[Salidas]]</f>
        <v>10.37</v>
      </c>
      <c r="Y1478" s="36"/>
      <c r="Z1478" s="36"/>
      <c r="AA1478" s="36">
        <f>STOCK[[#This Row],[Costo total]]*STOCK[[#This Row],[Entradas]]</f>
        <v>9.6300000000000008</v>
      </c>
      <c r="AB1478" s="36">
        <f>STOCK[[#This Row],[Stock Actual]]*STOCK[[#This Row],[Costo total]]</f>
        <v>0</v>
      </c>
      <c r="AC1478" s="36"/>
    </row>
    <row r="1479" spans="1:29" s="6" customFormat="1" ht="50" customHeight="1">
      <c r="A1479" s="6" t="s">
        <v>3337</v>
      </c>
      <c r="B1479" s="39"/>
      <c r="C1479" s="36" t="s">
        <v>4</v>
      </c>
      <c r="D1479" s="36" t="s">
        <v>2760</v>
      </c>
      <c r="E1479" s="36" t="s">
        <v>3231</v>
      </c>
      <c r="F1479" s="36" t="s">
        <v>244</v>
      </c>
      <c r="G1479" s="36"/>
      <c r="H1479" s="36">
        <f>STOCK[[#This Row],[Precio Final]]</f>
        <v>20</v>
      </c>
      <c r="I1479" s="101">
        <f>STOCK[[#This Row],[Precio Venta Ideal (x1.5)]]</f>
        <v>10</v>
      </c>
      <c r="J1479" s="37">
        <v>1</v>
      </c>
      <c r="K1479" s="37">
        <f>SUMIFS(VENTAS[Cantidad],VENTAS[Código del producto Vendido],STOCK[[#This Row],[Code]])</f>
        <v>1</v>
      </c>
      <c r="L1479" s="37">
        <f>STOCK[[#This Row],[Entradas]]-STOCK[[#This Row],[Salidas]]</f>
        <v>0</v>
      </c>
      <c r="M1479" s="36">
        <f>STOCK[[#This Row],[Precio Final]]*10%</f>
        <v>2</v>
      </c>
      <c r="N1479" s="36">
        <v>0</v>
      </c>
      <c r="O1479" s="36">
        <v>0</v>
      </c>
      <c r="P1479" s="36">
        <v>5.98</v>
      </c>
      <c r="Q1479" s="37">
        <v>0</v>
      </c>
      <c r="R1479" s="36">
        <v>0</v>
      </c>
      <c r="S1479" s="36">
        <v>1.65</v>
      </c>
      <c r="T1479" s="36">
        <f>STOCK[[#This Row],[Costo Unitario (USD)]]+STOCK[[#This Row],[Costo Envío (USD)]]+STOCK[[#This Row],[Comisión 10%]]</f>
        <v>9.6300000000000008</v>
      </c>
      <c r="U1479" s="36">
        <f t="shared" si="6"/>
        <v>10</v>
      </c>
      <c r="V1479" s="36">
        <v>20</v>
      </c>
      <c r="W1479" s="36">
        <f>STOCK[[#This Row],[Precio Final]]-STOCK[[#This Row],[Costo total]]</f>
        <v>10.37</v>
      </c>
      <c r="X1479" s="36">
        <f>STOCK[[#This Row],[Ganancia Unitaria]]*STOCK[[#This Row],[Salidas]]</f>
        <v>10.37</v>
      </c>
      <c r="Y1479" s="36"/>
      <c r="Z1479" s="36"/>
      <c r="AA1479" s="36">
        <f>STOCK[[#This Row],[Costo total]]*STOCK[[#This Row],[Entradas]]</f>
        <v>9.6300000000000008</v>
      </c>
      <c r="AB1479" s="36">
        <f>STOCK[[#This Row],[Stock Actual]]*STOCK[[#This Row],[Costo total]]</f>
        <v>0</v>
      </c>
      <c r="AC1479" s="36"/>
    </row>
    <row r="1480" spans="1:29" s="6" customFormat="1" ht="50" customHeight="1">
      <c r="A1480" s="6" t="s">
        <v>3338</v>
      </c>
      <c r="B1480" s="39"/>
      <c r="C1480" s="36" t="s">
        <v>4</v>
      </c>
      <c r="D1480" s="36" t="s">
        <v>2218</v>
      </c>
      <c r="E1480" s="36" t="s">
        <v>3232</v>
      </c>
      <c r="F1480" s="36" t="s">
        <v>243</v>
      </c>
      <c r="G1480" s="36"/>
      <c r="H1480" s="36">
        <f>STOCK[[#This Row],[Precio Final]]</f>
        <v>40</v>
      </c>
      <c r="I1480" s="101">
        <f>STOCK[[#This Row],[Precio Venta Ideal (x1.5)]]</f>
        <v>19</v>
      </c>
      <c r="J1480" s="37">
        <v>1</v>
      </c>
      <c r="K1480" s="37">
        <f>SUMIFS(VENTAS[Cantidad],VENTAS[Código del producto Vendido],STOCK[[#This Row],[Code]])</f>
        <v>1</v>
      </c>
      <c r="L1480" s="37">
        <f>STOCK[[#This Row],[Entradas]]-STOCK[[#This Row],[Salidas]]</f>
        <v>0</v>
      </c>
      <c r="M1480" s="36">
        <f>STOCK[[#This Row],[Precio Final]]*10%</f>
        <v>4</v>
      </c>
      <c r="N1480" s="36">
        <v>0</v>
      </c>
      <c r="O1480" s="36">
        <v>0</v>
      </c>
      <c r="P1480" s="36">
        <v>12.92</v>
      </c>
      <c r="Q1480" s="37">
        <v>0</v>
      </c>
      <c r="R1480" s="36">
        <v>0</v>
      </c>
      <c r="S1480" s="36">
        <v>1.65</v>
      </c>
      <c r="T1480" s="36">
        <f>STOCK[[#This Row],[Costo Unitario (USD)]]+STOCK[[#This Row],[Costo Envío (USD)]]+STOCK[[#This Row],[Comisión 10%]]</f>
        <v>18.57</v>
      </c>
      <c r="U1480" s="36">
        <f t="shared" si="6"/>
        <v>19</v>
      </c>
      <c r="V1480" s="36">
        <v>40</v>
      </c>
      <c r="W1480" s="36">
        <f>STOCK[[#This Row],[Precio Final]]-STOCK[[#This Row],[Costo total]]</f>
        <v>21.43</v>
      </c>
      <c r="X1480" s="36">
        <f>STOCK[[#This Row],[Ganancia Unitaria]]*STOCK[[#This Row],[Salidas]]</f>
        <v>21.43</v>
      </c>
      <c r="Y1480" s="36"/>
      <c r="Z1480" s="36"/>
      <c r="AA1480" s="36">
        <f>STOCK[[#This Row],[Costo total]]*STOCK[[#This Row],[Entradas]]</f>
        <v>18.57</v>
      </c>
      <c r="AB1480" s="36">
        <f>STOCK[[#This Row],[Stock Actual]]*STOCK[[#This Row],[Costo total]]</f>
        <v>0</v>
      </c>
      <c r="AC1480" s="36"/>
    </row>
    <row r="1481" spans="1:29" s="6" customFormat="1" ht="50" customHeight="1">
      <c r="A1481" s="6" t="s">
        <v>3339</v>
      </c>
      <c r="B1481" s="39"/>
      <c r="C1481" s="36" t="s">
        <v>4</v>
      </c>
      <c r="D1481" s="36" t="s">
        <v>2760</v>
      </c>
      <c r="E1481" s="36" t="s">
        <v>3231</v>
      </c>
      <c r="F1481" s="36" t="s">
        <v>241</v>
      </c>
      <c r="G1481" s="36"/>
      <c r="H1481" s="36">
        <f>STOCK[[#This Row],[Precio Final]]</f>
        <v>20</v>
      </c>
      <c r="I1481" s="101">
        <f>STOCK[[#This Row],[Precio Venta Ideal (x1.5)]]</f>
        <v>10</v>
      </c>
      <c r="J1481" s="37">
        <v>2</v>
      </c>
      <c r="K1481" s="37">
        <f>SUMIFS(VENTAS[Cantidad],VENTAS[Código del producto Vendido],STOCK[[#This Row],[Code]])</f>
        <v>2</v>
      </c>
      <c r="L1481" s="37">
        <f>STOCK[[#This Row],[Entradas]]-STOCK[[#This Row],[Salidas]]</f>
        <v>0</v>
      </c>
      <c r="M1481" s="36">
        <f>STOCK[[#This Row],[Precio Final]]*10%</f>
        <v>2</v>
      </c>
      <c r="N1481" s="36">
        <v>0</v>
      </c>
      <c r="O1481" s="36">
        <v>0</v>
      </c>
      <c r="P1481" s="36">
        <v>5.98</v>
      </c>
      <c r="Q1481" s="37">
        <v>0</v>
      </c>
      <c r="R1481" s="36">
        <v>0</v>
      </c>
      <c r="S1481" s="36">
        <v>1.65</v>
      </c>
      <c r="T1481" s="36">
        <f>STOCK[[#This Row],[Costo Unitario (USD)]]+STOCK[[#This Row],[Costo Envío (USD)]]+STOCK[[#This Row],[Comisión 10%]]</f>
        <v>9.6300000000000008</v>
      </c>
      <c r="U1481" s="36">
        <f t="shared" ref="U1481:U1512" si="7">ROUNDUP(T1481,0)</f>
        <v>10</v>
      </c>
      <c r="V1481" s="36">
        <v>20</v>
      </c>
      <c r="W1481" s="36">
        <f>STOCK[[#This Row],[Precio Final]]-STOCK[[#This Row],[Costo total]]</f>
        <v>10.37</v>
      </c>
      <c r="X1481" s="36">
        <f>STOCK[[#This Row],[Ganancia Unitaria]]*STOCK[[#This Row],[Salidas]]</f>
        <v>20.74</v>
      </c>
      <c r="Y1481" s="36"/>
      <c r="Z1481" s="36"/>
      <c r="AA1481" s="36">
        <f>STOCK[[#This Row],[Costo total]]*STOCK[[#This Row],[Entradas]]</f>
        <v>19.260000000000002</v>
      </c>
      <c r="AB1481" s="36">
        <f>STOCK[[#This Row],[Stock Actual]]*STOCK[[#This Row],[Costo total]]</f>
        <v>0</v>
      </c>
      <c r="AC1481" s="36"/>
    </row>
    <row r="1482" spans="1:29" s="6" customFormat="1" ht="50" customHeight="1">
      <c r="A1482" s="6" t="s">
        <v>3340</v>
      </c>
      <c r="B1482" s="39"/>
      <c r="C1482" s="36" t="s">
        <v>4</v>
      </c>
      <c r="D1482" s="36" t="s">
        <v>2760</v>
      </c>
      <c r="E1482" s="36" t="s">
        <v>3389</v>
      </c>
      <c r="F1482" s="36" t="s">
        <v>241</v>
      </c>
      <c r="G1482" s="36"/>
      <c r="H1482" s="36">
        <f>STOCK[[#This Row],[Precio Final]]</f>
        <v>25</v>
      </c>
      <c r="I1482" s="101">
        <f>STOCK[[#This Row],[Precio Venta Ideal (x1.5)]]</f>
        <v>15</v>
      </c>
      <c r="J1482" s="37">
        <v>2</v>
      </c>
      <c r="K1482" s="37">
        <f>SUMIFS(VENTAS[Cantidad],VENTAS[Código del producto Vendido],STOCK[[#This Row],[Code]])</f>
        <v>1</v>
      </c>
      <c r="L1482" s="37">
        <f>STOCK[[#This Row],[Entradas]]-STOCK[[#This Row],[Salidas]]</f>
        <v>1</v>
      </c>
      <c r="M1482" s="36">
        <f>STOCK[[#This Row],[Precio Final]]*10%</f>
        <v>2.5</v>
      </c>
      <c r="N1482" s="36">
        <v>0</v>
      </c>
      <c r="O1482" s="36">
        <v>0</v>
      </c>
      <c r="P1482" s="36">
        <v>10.67</v>
      </c>
      <c r="Q1482" s="37">
        <v>0</v>
      </c>
      <c r="R1482" s="36">
        <v>0</v>
      </c>
      <c r="S1482" s="36">
        <v>1.65</v>
      </c>
      <c r="T1482" s="36">
        <f>STOCK[[#This Row],[Costo Unitario (USD)]]+STOCK[[#This Row],[Costo Envío (USD)]]+STOCK[[#This Row],[Comisión 10%]]</f>
        <v>14.82</v>
      </c>
      <c r="U1482" s="36">
        <f t="shared" si="7"/>
        <v>15</v>
      </c>
      <c r="V1482" s="36">
        <v>25</v>
      </c>
      <c r="W1482" s="36">
        <f>STOCK[[#This Row],[Precio Final]]-STOCK[[#This Row],[Costo total]]</f>
        <v>10.18</v>
      </c>
      <c r="X1482" s="36">
        <f>STOCK[[#This Row],[Ganancia Unitaria]]*STOCK[[#This Row],[Salidas]]</f>
        <v>10.18</v>
      </c>
      <c r="Y1482" s="36"/>
      <c r="Z1482" s="36"/>
      <c r="AA1482" s="36">
        <f>STOCK[[#This Row],[Costo total]]*STOCK[[#This Row],[Entradas]]</f>
        <v>29.64</v>
      </c>
      <c r="AB1482" s="36">
        <f>STOCK[[#This Row],[Stock Actual]]*STOCK[[#This Row],[Costo total]]</f>
        <v>14.82</v>
      </c>
      <c r="AC1482" s="36"/>
    </row>
    <row r="1483" spans="1:29" s="6" customFormat="1" ht="50" customHeight="1">
      <c r="A1483" s="6" t="s">
        <v>3341</v>
      </c>
      <c r="B1483" s="39"/>
      <c r="C1483" s="36" t="s">
        <v>4</v>
      </c>
      <c r="D1483" s="36" t="s">
        <v>2760</v>
      </c>
      <c r="E1483" s="36" t="s">
        <v>3389</v>
      </c>
      <c r="F1483" s="36" t="s">
        <v>243</v>
      </c>
      <c r="G1483" s="36"/>
      <c r="H1483" s="36">
        <f>STOCK[[#This Row],[Precio Final]]</f>
        <v>25</v>
      </c>
      <c r="I1483" s="101">
        <f>STOCK[[#This Row],[Precio Venta Ideal (x1.5)]]</f>
        <v>15</v>
      </c>
      <c r="J1483" s="37">
        <v>2</v>
      </c>
      <c r="K1483" s="37">
        <f>SUMIFS(VENTAS[Cantidad],VENTAS[Código del producto Vendido],STOCK[[#This Row],[Code]])</f>
        <v>2</v>
      </c>
      <c r="L1483" s="37">
        <f>STOCK[[#This Row],[Entradas]]-STOCK[[#This Row],[Salidas]]</f>
        <v>0</v>
      </c>
      <c r="M1483" s="36">
        <f>STOCK[[#This Row],[Precio Final]]*10%</f>
        <v>2.5</v>
      </c>
      <c r="N1483" s="36">
        <v>0</v>
      </c>
      <c r="O1483" s="36">
        <v>0</v>
      </c>
      <c r="P1483" s="36">
        <v>10.67</v>
      </c>
      <c r="Q1483" s="37">
        <v>0</v>
      </c>
      <c r="R1483" s="36">
        <v>0</v>
      </c>
      <c r="S1483" s="36">
        <v>1.65</v>
      </c>
      <c r="T1483" s="36">
        <f>STOCK[[#This Row],[Costo Unitario (USD)]]+STOCK[[#This Row],[Costo Envío (USD)]]+STOCK[[#This Row],[Comisión 10%]]</f>
        <v>14.82</v>
      </c>
      <c r="U1483" s="36">
        <f t="shared" si="7"/>
        <v>15</v>
      </c>
      <c r="V1483" s="36">
        <v>25</v>
      </c>
      <c r="W1483" s="36">
        <f>STOCK[[#This Row],[Precio Final]]-STOCK[[#This Row],[Costo total]]</f>
        <v>10.18</v>
      </c>
      <c r="X1483" s="36">
        <f>STOCK[[#This Row],[Ganancia Unitaria]]*STOCK[[#This Row],[Salidas]]</f>
        <v>20.36</v>
      </c>
      <c r="Y1483" s="36"/>
      <c r="Z1483" s="36"/>
      <c r="AA1483" s="36">
        <f>STOCK[[#This Row],[Costo total]]*STOCK[[#This Row],[Entradas]]</f>
        <v>29.64</v>
      </c>
      <c r="AB1483" s="36">
        <f>STOCK[[#This Row],[Stock Actual]]*STOCK[[#This Row],[Costo total]]</f>
        <v>0</v>
      </c>
      <c r="AC1483" s="36"/>
    </row>
    <row r="1484" spans="1:29" s="6" customFormat="1" ht="50" customHeight="1">
      <c r="A1484" s="6" t="s">
        <v>3342</v>
      </c>
      <c r="B1484" s="39"/>
      <c r="C1484" s="36" t="s">
        <v>4</v>
      </c>
      <c r="D1484" s="36" t="s">
        <v>2760</v>
      </c>
      <c r="E1484" s="36" t="s">
        <v>3389</v>
      </c>
      <c r="F1484" s="36" t="s">
        <v>244</v>
      </c>
      <c r="G1484" s="36"/>
      <c r="H1484" s="36">
        <f>STOCK[[#This Row],[Precio Final]]</f>
        <v>25</v>
      </c>
      <c r="I1484" s="101">
        <f>STOCK[[#This Row],[Precio Venta Ideal (x1.5)]]</f>
        <v>15</v>
      </c>
      <c r="J1484" s="37">
        <v>2</v>
      </c>
      <c r="K1484" s="37">
        <f>SUMIFS(VENTAS[Cantidad],VENTAS[Código del producto Vendido],STOCK[[#This Row],[Code]])</f>
        <v>1</v>
      </c>
      <c r="L1484" s="37">
        <f>STOCK[[#This Row],[Entradas]]-STOCK[[#This Row],[Salidas]]</f>
        <v>1</v>
      </c>
      <c r="M1484" s="36">
        <f>STOCK[[#This Row],[Precio Final]]*10%</f>
        <v>2.5</v>
      </c>
      <c r="N1484" s="36">
        <v>0</v>
      </c>
      <c r="O1484" s="36">
        <v>0</v>
      </c>
      <c r="P1484" s="36">
        <v>10.67</v>
      </c>
      <c r="Q1484" s="37">
        <v>0</v>
      </c>
      <c r="R1484" s="36">
        <v>0</v>
      </c>
      <c r="S1484" s="36">
        <v>1.65</v>
      </c>
      <c r="T1484" s="36">
        <f>STOCK[[#This Row],[Costo Unitario (USD)]]+STOCK[[#This Row],[Costo Envío (USD)]]+STOCK[[#This Row],[Comisión 10%]]</f>
        <v>14.82</v>
      </c>
      <c r="U1484" s="36">
        <f t="shared" si="7"/>
        <v>15</v>
      </c>
      <c r="V1484" s="36">
        <v>25</v>
      </c>
      <c r="W1484" s="36">
        <f>STOCK[[#This Row],[Precio Final]]-STOCK[[#This Row],[Costo total]]</f>
        <v>10.18</v>
      </c>
      <c r="X1484" s="36">
        <f>STOCK[[#This Row],[Ganancia Unitaria]]*STOCK[[#This Row],[Salidas]]</f>
        <v>10.18</v>
      </c>
      <c r="Y1484" s="36"/>
      <c r="Z1484" s="36"/>
      <c r="AA1484" s="36">
        <f>STOCK[[#This Row],[Costo total]]*STOCK[[#This Row],[Entradas]]</f>
        <v>29.64</v>
      </c>
      <c r="AB1484" s="36">
        <f>STOCK[[#This Row],[Stock Actual]]*STOCK[[#This Row],[Costo total]]</f>
        <v>14.82</v>
      </c>
      <c r="AC1484" s="36"/>
    </row>
    <row r="1485" spans="1:29" s="6" customFormat="1" ht="50" customHeight="1">
      <c r="A1485" s="6" t="s">
        <v>3343</v>
      </c>
      <c r="B1485" s="39"/>
      <c r="C1485" s="36" t="s">
        <v>4</v>
      </c>
      <c r="D1485" s="36" t="s">
        <v>2580</v>
      </c>
      <c r="E1485" s="36" t="s">
        <v>3390</v>
      </c>
      <c r="F1485" s="36" t="s">
        <v>3202</v>
      </c>
      <c r="G1485" s="36"/>
      <c r="H1485" s="36">
        <f>STOCK[[#This Row],[Precio Final]]</f>
        <v>12</v>
      </c>
      <c r="I1485" s="101">
        <f>STOCK[[#This Row],[Precio Venta Ideal (x1.5)]]</f>
        <v>6</v>
      </c>
      <c r="J1485" s="37">
        <v>6</v>
      </c>
      <c r="K1485" s="37">
        <f>SUMIFS(VENTAS[Cantidad],VENTAS[Código del producto Vendido],STOCK[[#This Row],[Code]])</f>
        <v>1</v>
      </c>
      <c r="L1485" s="37">
        <f>STOCK[[#This Row],[Entradas]]-STOCK[[#This Row],[Salidas]]</f>
        <v>5</v>
      </c>
      <c r="M1485" s="36">
        <f>STOCK[[#This Row],[Precio Final]]*10%</f>
        <v>1.2000000000000002</v>
      </c>
      <c r="N1485" s="36">
        <v>0</v>
      </c>
      <c r="O1485" s="36">
        <v>0</v>
      </c>
      <c r="P1485" s="36">
        <v>2.99</v>
      </c>
      <c r="Q1485" s="37">
        <v>0</v>
      </c>
      <c r="R1485" s="36">
        <v>0</v>
      </c>
      <c r="S1485" s="36">
        <v>1.65</v>
      </c>
      <c r="T1485" s="36">
        <f>STOCK[[#This Row],[Costo Unitario (USD)]]+STOCK[[#This Row],[Costo Envío (USD)]]+STOCK[[#This Row],[Comisión 10%]]</f>
        <v>5.8400000000000007</v>
      </c>
      <c r="U1485" s="36">
        <f t="shared" si="7"/>
        <v>6</v>
      </c>
      <c r="V1485" s="36">
        <v>12</v>
      </c>
      <c r="W1485" s="36">
        <f>STOCK[[#This Row],[Precio Final]]-STOCK[[#This Row],[Costo total]]</f>
        <v>6.1599999999999993</v>
      </c>
      <c r="X1485" s="36">
        <f>STOCK[[#This Row],[Ganancia Unitaria]]*STOCK[[#This Row],[Salidas]]</f>
        <v>6.1599999999999993</v>
      </c>
      <c r="Y1485" s="36"/>
      <c r="Z1485" s="36"/>
      <c r="AA1485" s="36">
        <f>STOCK[[#This Row],[Costo total]]*STOCK[[#This Row],[Entradas]]</f>
        <v>35.040000000000006</v>
      </c>
      <c r="AB1485" s="36">
        <f>STOCK[[#This Row],[Stock Actual]]*STOCK[[#This Row],[Costo total]]</f>
        <v>29.200000000000003</v>
      </c>
      <c r="AC1485" s="36"/>
    </row>
    <row r="1486" spans="1:29" s="6" customFormat="1" ht="50" customHeight="1">
      <c r="A1486" s="6" t="s">
        <v>3344</v>
      </c>
      <c r="B1486" s="39"/>
      <c r="C1486" s="36" t="s">
        <v>4</v>
      </c>
      <c r="D1486" s="36" t="s">
        <v>2580</v>
      </c>
      <c r="E1486" s="36" t="s">
        <v>3346</v>
      </c>
      <c r="F1486" s="36" t="s">
        <v>3202</v>
      </c>
      <c r="G1486" s="36"/>
      <c r="H1486" s="36">
        <f>STOCK[[#This Row],[Precio Final]]</f>
        <v>12</v>
      </c>
      <c r="I1486" s="101">
        <f>STOCK[[#This Row],[Precio Venta Ideal (x1.5)]]</f>
        <v>7</v>
      </c>
      <c r="J1486" s="37">
        <v>4</v>
      </c>
      <c r="K1486" s="37">
        <f>SUMIFS(VENTAS[Cantidad],VENTAS[Código del producto Vendido],STOCK[[#This Row],[Code]])</f>
        <v>0</v>
      </c>
      <c r="L1486" s="37">
        <f>STOCK[[#This Row],[Entradas]]-STOCK[[#This Row],[Salidas]]</f>
        <v>4</v>
      </c>
      <c r="M1486" s="36">
        <f>STOCK[[#This Row],[Precio Final]]*10%</f>
        <v>1.2000000000000002</v>
      </c>
      <c r="N1486" s="36">
        <v>0</v>
      </c>
      <c r="O1486" s="36">
        <v>0</v>
      </c>
      <c r="P1486" s="36">
        <v>3.18</v>
      </c>
      <c r="Q1486" s="37">
        <v>0</v>
      </c>
      <c r="R1486" s="36">
        <v>0</v>
      </c>
      <c r="S1486" s="36">
        <v>1.65</v>
      </c>
      <c r="T1486" s="36">
        <f>STOCK[[#This Row],[Costo Unitario (USD)]]+STOCK[[#This Row],[Costo Envío (USD)]]+STOCK[[#This Row],[Comisión 10%]]</f>
        <v>6.03</v>
      </c>
      <c r="U1486" s="36">
        <f t="shared" si="7"/>
        <v>7</v>
      </c>
      <c r="V1486" s="36">
        <v>12</v>
      </c>
      <c r="W1486" s="36">
        <f>STOCK[[#This Row],[Precio Final]]-STOCK[[#This Row],[Costo total]]</f>
        <v>5.97</v>
      </c>
      <c r="X1486" s="36">
        <f>STOCK[[#This Row],[Ganancia Unitaria]]*STOCK[[#This Row],[Salidas]]</f>
        <v>0</v>
      </c>
      <c r="Y1486" s="36"/>
      <c r="Z1486" s="36"/>
      <c r="AA1486" s="36">
        <f>STOCK[[#This Row],[Costo total]]*STOCK[[#This Row],[Entradas]]</f>
        <v>24.12</v>
      </c>
      <c r="AB1486" s="36">
        <f>STOCK[[#This Row],[Stock Actual]]*STOCK[[#This Row],[Costo total]]</f>
        <v>24.12</v>
      </c>
      <c r="AC1486" s="36"/>
    </row>
    <row r="1487" spans="1:29" s="6" customFormat="1" ht="50" customHeight="1">
      <c r="A1487" s="6" t="s">
        <v>3345</v>
      </c>
      <c r="B1487" s="39"/>
      <c r="C1487" s="36" t="s">
        <v>4</v>
      </c>
      <c r="D1487" s="36" t="s">
        <v>1926</v>
      </c>
      <c r="E1487" s="36" t="s">
        <v>3351</v>
      </c>
      <c r="F1487" s="36" t="s">
        <v>1510</v>
      </c>
      <c r="G1487" s="36"/>
      <c r="H1487" s="36">
        <f>STOCK[[#This Row],[Precio Final]]</f>
        <v>35</v>
      </c>
      <c r="I1487" s="101">
        <f>STOCK[[#This Row],[Precio Venta Ideal (x1.5)]]</f>
        <v>10</v>
      </c>
      <c r="J1487" s="37">
        <v>2</v>
      </c>
      <c r="K1487" s="37">
        <f>SUMIFS(VENTAS[Cantidad],VENTAS[Código del producto Vendido],STOCK[[#This Row],[Code]])</f>
        <v>0</v>
      </c>
      <c r="L1487" s="37">
        <f>STOCK[[#This Row],[Entradas]]-STOCK[[#This Row],[Salidas]]</f>
        <v>2</v>
      </c>
      <c r="M1487" s="36">
        <f>STOCK[[#This Row],[Precio Final]]*10%</f>
        <v>3.5</v>
      </c>
      <c r="N1487" s="36">
        <v>0</v>
      </c>
      <c r="O1487" s="36">
        <v>0</v>
      </c>
      <c r="P1487" s="36">
        <v>4.3499999999999996</v>
      </c>
      <c r="Q1487" s="37">
        <v>0</v>
      </c>
      <c r="R1487" s="36">
        <v>0</v>
      </c>
      <c r="S1487" s="36">
        <v>1.65</v>
      </c>
      <c r="T1487" s="36">
        <f>STOCK[[#This Row],[Costo Unitario (USD)]]+STOCK[[#This Row],[Costo Envío (USD)]]+STOCK[[#This Row],[Comisión 10%]]</f>
        <v>9.5</v>
      </c>
      <c r="U1487" s="36">
        <f t="shared" si="7"/>
        <v>10</v>
      </c>
      <c r="V1487" s="36">
        <v>35</v>
      </c>
      <c r="W1487" s="36">
        <f>STOCK[[#This Row],[Precio Final]]-STOCK[[#This Row],[Costo total]]</f>
        <v>25.5</v>
      </c>
      <c r="X1487" s="36">
        <f>STOCK[[#This Row],[Ganancia Unitaria]]*STOCK[[#This Row],[Salidas]]</f>
        <v>0</v>
      </c>
      <c r="Y1487" s="36"/>
      <c r="Z1487" s="36"/>
      <c r="AA1487" s="36">
        <f>STOCK[[#This Row],[Costo total]]*STOCK[[#This Row],[Entradas]]</f>
        <v>19</v>
      </c>
      <c r="AB1487" s="36">
        <f>STOCK[[#This Row],[Stock Actual]]*STOCK[[#This Row],[Costo total]]</f>
        <v>19</v>
      </c>
      <c r="AC1487" s="36"/>
    </row>
    <row r="1488" spans="1:29" s="6" customFormat="1" ht="50" customHeight="1">
      <c r="A1488" s="6" t="s">
        <v>3347</v>
      </c>
      <c r="B1488" s="39"/>
      <c r="C1488" s="36" t="s">
        <v>4</v>
      </c>
      <c r="D1488" s="36" t="s">
        <v>2760</v>
      </c>
      <c r="E1488" s="36" t="s">
        <v>3352</v>
      </c>
      <c r="F1488" s="36" t="s">
        <v>244</v>
      </c>
      <c r="G1488" s="36"/>
      <c r="H1488" s="36">
        <f>STOCK[[#This Row],[Precio Final]]</f>
        <v>35</v>
      </c>
      <c r="I1488" s="101">
        <f>STOCK[[#This Row],[Precio Venta Ideal (x1.5)]]</f>
        <v>16</v>
      </c>
      <c r="J1488" s="37">
        <v>2</v>
      </c>
      <c r="K1488" s="37">
        <f>SUMIFS(VENTAS[Cantidad],VENTAS[Código del producto Vendido],STOCK[[#This Row],[Code]])</f>
        <v>0</v>
      </c>
      <c r="L1488" s="37">
        <f>STOCK[[#This Row],[Entradas]]-STOCK[[#This Row],[Salidas]]</f>
        <v>2</v>
      </c>
      <c r="M1488" s="36">
        <f>STOCK[[#This Row],[Precio Final]]*10%</f>
        <v>3.5</v>
      </c>
      <c r="N1488" s="36">
        <v>0</v>
      </c>
      <c r="O1488" s="36">
        <v>0</v>
      </c>
      <c r="P1488" s="36">
        <v>10.7</v>
      </c>
      <c r="Q1488" s="37">
        <v>0</v>
      </c>
      <c r="R1488" s="36">
        <v>0</v>
      </c>
      <c r="S1488" s="36">
        <v>1.65</v>
      </c>
      <c r="T1488" s="36">
        <f>STOCK[[#This Row],[Costo Unitario (USD)]]+STOCK[[#This Row],[Costo Envío (USD)]]+STOCK[[#This Row],[Comisión 10%]]</f>
        <v>15.85</v>
      </c>
      <c r="U1488" s="36">
        <f t="shared" si="7"/>
        <v>16</v>
      </c>
      <c r="V1488" s="36">
        <v>35</v>
      </c>
      <c r="W1488" s="36">
        <f>STOCK[[#This Row],[Precio Final]]-STOCK[[#This Row],[Costo total]]</f>
        <v>19.149999999999999</v>
      </c>
      <c r="X1488" s="36">
        <f>STOCK[[#This Row],[Ganancia Unitaria]]*STOCK[[#This Row],[Salidas]]</f>
        <v>0</v>
      </c>
      <c r="Y1488" s="36"/>
      <c r="Z1488" s="36"/>
      <c r="AA1488" s="36">
        <f>STOCK[[#This Row],[Costo total]]*STOCK[[#This Row],[Entradas]]</f>
        <v>31.7</v>
      </c>
      <c r="AB1488" s="36">
        <f>STOCK[[#This Row],[Stock Actual]]*STOCK[[#This Row],[Costo total]]</f>
        <v>31.7</v>
      </c>
      <c r="AC1488" s="36"/>
    </row>
    <row r="1489" spans="1:29" s="6" customFormat="1" ht="50" customHeight="1">
      <c r="A1489" s="6" t="s">
        <v>3348</v>
      </c>
      <c r="B1489" s="39"/>
      <c r="C1489" s="36" t="s">
        <v>4</v>
      </c>
      <c r="D1489" s="36" t="s">
        <v>2760</v>
      </c>
      <c r="E1489" s="36" t="s">
        <v>3388</v>
      </c>
      <c r="F1489" s="36" t="s">
        <v>241</v>
      </c>
      <c r="G1489" s="36"/>
      <c r="H1489" s="36">
        <f>STOCK[[#This Row],[Precio Final]]</f>
        <v>30</v>
      </c>
      <c r="I1489" s="101">
        <f>STOCK[[#This Row],[Precio Venta Ideal (x1.5)]]</f>
        <v>15</v>
      </c>
      <c r="J1489" s="37">
        <v>1</v>
      </c>
      <c r="K1489" s="37">
        <f>SUMIFS(VENTAS[Cantidad],VENTAS[Código del producto Vendido],STOCK[[#This Row],[Code]])</f>
        <v>0</v>
      </c>
      <c r="L1489" s="37">
        <f>STOCK[[#This Row],[Entradas]]-STOCK[[#This Row],[Salidas]]</f>
        <v>1</v>
      </c>
      <c r="M1489" s="36">
        <f>STOCK[[#This Row],[Precio Final]]*10%</f>
        <v>3</v>
      </c>
      <c r="N1489" s="36">
        <v>0</v>
      </c>
      <c r="O1489" s="36">
        <v>0</v>
      </c>
      <c r="P1489" s="36">
        <v>9.3699999999999992</v>
      </c>
      <c r="Q1489" s="37">
        <v>0</v>
      </c>
      <c r="R1489" s="36">
        <v>0</v>
      </c>
      <c r="S1489" s="36">
        <v>1.65</v>
      </c>
      <c r="T1489" s="36">
        <f>STOCK[[#This Row],[Costo Unitario (USD)]]+STOCK[[#This Row],[Costo Envío (USD)]]+STOCK[[#This Row],[Comisión 10%]]</f>
        <v>14.02</v>
      </c>
      <c r="U1489" s="36">
        <f t="shared" si="7"/>
        <v>15</v>
      </c>
      <c r="V1489" s="36">
        <v>30</v>
      </c>
      <c r="W1489" s="36">
        <f>STOCK[[#This Row],[Precio Final]]-STOCK[[#This Row],[Costo total]]</f>
        <v>15.98</v>
      </c>
      <c r="X1489" s="36">
        <f>STOCK[[#This Row],[Ganancia Unitaria]]*STOCK[[#This Row],[Salidas]]</f>
        <v>0</v>
      </c>
      <c r="Y1489" s="36"/>
      <c r="Z1489" s="36"/>
      <c r="AA1489" s="36">
        <f>STOCK[[#This Row],[Costo total]]*STOCK[[#This Row],[Entradas]]</f>
        <v>14.02</v>
      </c>
      <c r="AB1489" s="36">
        <f>STOCK[[#This Row],[Stock Actual]]*STOCK[[#This Row],[Costo total]]</f>
        <v>14.02</v>
      </c>
      <c r="AC1489" s="36"/>
    </row>
    <row r="1490" spans="1:29" s="6" customFormat="1" ht="50" customHeight="1">
      <c r="A1490" s="6" t="s">
        <v>3349</v>
      </c>
      <c r="B1490" s="39"/>
      <c r="C1490" s="36" t="s">
        <v>4</v>
      </c>
      <c r="D1490" s="36" t="s">
        <v>2760</v>
      </c>
      <c r="E1490" s="36" t="s">
        <v>3388</v>
      </c>
      <c r="F1490" s="36" t="s">
        <v>244</v>
      </c>
      <c r="G1490" s="36"/>
      <c r="H1490" s="36">
        <f>STOCK[[#This Row],[Precio Final]]</f>
        <v>30</v>
      </c>
      <c r="I1490" s="101">
        <f>STOCK[[#This Row],[Precio Venta Ideal (x1.5)]]</f>
        <v>15</v>
      </c>
      <c r="J1490" s="37">
        <v>1</v>
      </c>
      <c r="K1490" s="37">
        <f>SUMIFS(VENTAS[Cantidad],VENTAS[Código del producto Vendido],STOCK[[#This Row],[Code]])</f>
        <v>0</v>
      </c>
      <c r="L1490" s="37">
        <f>STOCK[[#This Row],[Entradas]]-STOCK[[#This Row],[Salidas]]</f>
        <v>1</v>
      </c>
      <c r="M1490" s="36">
        <f>STOCK[[#This Row],[Precio Final]]*10%</f>
        <v>3</v>
      </c>
      <c r="N1490" s="36">
        <v>0</v>
      </c>
      <c r="O1490" s="36">
        <v>0</v>
      </c>
      <c r="P1490" s="36">
        <v>9.3699999999999992</v>
      </c>
      <c r="Q1490" s="37">
        <v>0</v>
      </c>
      <c r="R1490" s="36">
        <v>0</v>
      </c>
      <c r="S1490" s="36">
        <v>1.65</v>
      </c>
      <c r="T1490" s="36">
        <f>STOCK[[#This Row],[Costo Unitario (USD)]]+STOCK[[#This Row],[Costo Envío (USD)]]+STOCK[[#This Row],[Comisión 10%]]</f>
        <v>14.02</v>
      </c>
      <c r="U1490" s="36">
        <f t="shared" si="7"/>
        <v>15</v>
      </c>
      <c r="V1490" s="36">
        <v>30</v>
      </c>
      <c r="W1490" s="36">
        <f>STOCK[[#This Row],[Precio Final]]-STOCK[[#This Row],[Costo total]]</f>
        <v>15.98</v>
      </c>
      <c r="X1490" s="36">
        <f>STOCK[[#This Row],[Ganancia Unitaria]]*STOCK[[#This Row],[Salidas]]</f>
        <v>0</v>
      </c>
      <c r="Y1490" s="36"/>
      <c r="Z1490" s="36"/>
      <c r="AA1490" s="36">
        <f>STOCK[[#This Row],[Costo total]]*STOCK[[#This Row],[Entradas]]</f>
        <v>14.02</v>
      </c>
      <c r="AB1490" s="36">
        <f>STOCK[[#This Row],[Stock Actual]]*STOCK[[#This Row],[Costo total]]</f>
        <v>14.02</v>
      </c>
      <c r="AC1490" s="36"/>
    </row>
    <row r="1491" spans="1:29" s="6" customFormat="1" ht="50" customHeight="1">
      <c r="A1491" s="6" t="s">
        <v>3350</v>
      </c>
      <c r="B1491" s="39"/>
      <c r="C1491" s="36" t="s">
        <v>4</v>
      </c>
      <c r="D1491" s="36" t="s">
        <v>1926</v>
      </c>
      <c r="E1491" s="36" t="s">
        <v>3353</v>
      </c>
      <c r="F1491" s="36" t="s">
        <v>1510</v>
      </c>
      <c r="G1491" s="36"/>
      <c r="H1491" s="36">
        <f>STOCK[[#This Row],[Precio Final]]</f>
        <v>10</v>
      </c>
      <c r="I1491" s="101">
        <f>STOCK[[#This Row],[Precio Venta Ideal (x1.5)]]</f>
        <v>5</v>
      </c>
      <c r="J1491" s="37">
        <v>5</v>
      </c>
      <c r="K1491" s="37">
        <f>SUMIFS(VENTAS[Cantidad],VENTAS[Código del producto Vendido],STOCK[[#This Row],[Code]])</f>
        <v>0</v>
      </c>
      <c r="L1491" s="37">
        <f>STOCK[[#This Row],[Entradas]]-STOCK[[#This Row],[Salidas]]</f>
        <v>5</v>
      </c>
      <c r="M1491" s="36">
        <f>STOCK[[#This Row],[Precio Final]]*10%</f>
        <v>1</v>
      </c>
      <c r="N1491" s="36">
        <v>0</v>
      </c>
      <c r="O1491" s="36">
        <v>0</v>
      </c>
      <c r="P1491" s="36">
        <v>1.96</v>
      </c>
      <c r="Q1491" s="37">
        <v>0</v>
      </c>
      <c r="R1491" s="36">
        <v>0</v>
      </c>
      <c r="S1491" s="36">
        <v>1.65</v>
      </c>
      <c r="T1491" s="36">
        <f>STOCK[[#This Row],[Costo Unitario (USD)]]+STOCK[[#This Row],[Costo Envío (USD)]]+STOCK[[#This Row],[Comisión 10%]]</f>
        <v>4.6099999999999994</v>
      </c>
      <c r="U1491" s="36">
        <f t="shared" si="7"/>
        <v>5</v>
      </c>
      <c r="V1491" s="36">
        <v>10</v>
      </c>
      <c r="W1491" s="36">
        <f>STOCK[[#This Row],[Precio Final]]-STOCK[[#This Row],[Costo total]]</f>
        <v>5.3900000000000006</v>
      </c>
      <c r="X1491" s="36">
        <f>STOCK[[#This Row],[Ganancia Unitaria]]*STOCK[[#This Row],[Salidas]]</f>
        <v>0</v>
      </c>
      <c r="Y1491" s="36"/>
      <c r="Z1491" s="36"/>
      <c r="AA1491" s="36">
        <f>STOCK[[#This Row],[Costo total]]*STOCK[[#This Row],[Entradas]]</f>
        <v>23.049999999999997</v>
      </c>
      <c r="AB1491" s="36">
        <f>STOCK[[#This Row],[Stock Actual]]*STOCK[[#This Row],[Costo total]]</f>
        <v>23.049999999999997</v>
      </c>
      <c r="AC1491" s="36"/>
    </row>
    <row r="1492" spans="1:29" s="6" customFormat="1" ht="50" customHeight="1">
      <c r="A1492" s="6" t="s">
        <v>3355</v>
      </c>
      <c r="B1492" s="39"/>
      <c r="C1492" s="36" t="s">
        <v>4</v>
      </c>
      <c r="D1492" s="36" t="s">
        <v>2227</v>
      </c>
      <c r="E1492" s="36" t="s">
        <v>3354</v>
      </c>
      <c r="F1492" s="36" t="s">
        <v>241</v>
      </c>
      <c r="G1492" s="36"/>
      <c r="H1492" s="36">
        <f>STOCK[[#This Row],[Precio Final]]</f>
        <v>20</v>
      </c>
      <c r="I1492" s="101">
        <f>STOCK[[#This Row],[Precio Venta Ideal (x1.5)]]</f>
        <v>13</v>
      </c>
      <c r="J1492" s="37">
        <v>2</v>
      </c>
      <c r="K1492" s="37">
        <f>SUMIFS(VENTAS[Cantidad],VENTAS[Código del producto Vendido],STOCK[[#This Row],[Code]])</f>
        <v>1</v>
      </c>
      <c r="L1492" s="37">
        <f>STOCK[[#This Row],[Entradas]]-STOCK[[#This Row],[Salidas]]</f>
        <v>1</v>
      </c>
      <c r="M1492" s="36">
        <f>STOCK[[#This Row],[Precio Final]]*10%</f>
        <v>2</v>
      </c>
      <c r="N1492" s="36">
        <v>0</v>
      </c>
      <c r="O1492" s="36">
        <v>0</v>
      </c>
      <c r="P1492" s="36">
        <v>8.9700000000000006</v>
      </c>
      <c r="Q1492" s="37">
        <v>0</v>
      </c>
      <c r="R1492" s="36">
        <v>0</v>
      </c>
      <c r="S1492" s="36">
        <v>1.65</v>
      </c>
      <c r="T1492" s="36">
        <f>STOCK[[#This Row],[Costo Unitario (USD)]]+STOCK[[#This Row],[Costo Envío (USD)]]+STOCK[[#This Row],[Comisión 10%]]</f>
        <v>12.620000000000001</v>
      </c>
      <c r="U1492" s="36">
        <f t="shared" si="7"/>
        <v>13</v>
      </c>
      <c r="V1492" s="36">
        <v>20</v>
      </c>
      <c r="W1492" s="36">
        <f>STOCK[[#This Row],[Precio Final]]-STOCK[[#This Row],[Costo total]]</f>
        <v>7.379999999999999</v>
      </c>
      <c r="X1492" s="36">
        <f>STOCK[[#This Row],[Ganancia Unitaria]]*STOCK[[#This Row],[Salidas]]</f>
        <v>7.379999999999999</v>
      </c>
      <c r="Y1492" s="36"/>
      <c r="Z1492" s="36"/>
      <c r="AA1492" s="36">
        <f>STOCK[[#This Row],[Costo total]]*STOCK[[#This Row],[Entradas]]</f>
        <v>25.240000000000002</v>
      </c>
      <c r="AB1492" s="36">
        <f>STOCK[[#This Row],[Stock Actual]]*STOCK[[#This Row],[Costo total]]</f>
        <v>12.620000000000001</v>
      </c>
      <c r="AC1492" s="36"/>
    </row>
    <row r="1493" spans="1:29" s="6" customFormat="1" ht="50" customHeight="1">
      <c r="A1493" s="6" t="s">
        <v>3356</v>
      </c>
      <c r="B1493" s="39"/>
      <c r="C1493" s="36" t="s">
        <v>4</v>
      </c>
      <c r="D1493" s="36" t="s">
        <v>2227</v>
      </c>
      <c r="E1493" s="36" t="s">
        <v>3354</v>
      </c>
      <c r="F1493" s="36" t="s">
        <v>243</v>
      </c>
      <c r="G1493" s="36"/>
      <c r="H1493" s="36">
        <f>STOCK[[#This Row],[Precio Final]]</f>
        <v>20</v>
      </c>
      <c r="I1493" s="101">
        <f>STOCK[[#This Row],[Precio Venta Ideal (x1.5)]]</f>
        <v>13</v>
      </c>
      <c r="J1493" s="37">
        <v>2</v>
      </c>
      <c r="K1493" s="37">
        <f>SUMIFS(VENTAS[Cantidad],VENTAS[Código del producto Vendido],STOCK[[#This Row],[Code]])</f>
        <v>0</v>
      </c>
      <c r="L1493" s="37">
        <f>STOCK[[#This Row],[Entradas]]-STOCK[[#This Row],[Salidas]]</f>
        <v>2</v>
      </c>
      <c r="M1493" s="36">
        <f>STOCK[[#This Row],[Precio Final]]*10%</f>
        <v>2</v>
      </c>
      <c r="N1493" s="36">
        <v>0</v>
      </c>
      <c r="O1493" s="36">
        <v>0</v>
      </c>
      <c r="P1493" s="36">
        <v>8.9700000000000006</v>
      </c>
      <c r="Q1493" s="37">
        <v>0</v>
      </c>
      <c r="R1493" s="36">
        <v>0</v>
      </c>
      <c r="S1493" s="36">
        <v>1.65</v>
      </c>
      <c r="T1493" s="36">
        <f>STOCK[[#This Row],[Costo Unitario (USD)]]+STOCK[[#This Row],[Costo Envío (USD)]]+STOCK[[#This Row],[Comisión 10%]]</f>
        <v>12.620000000000001</v>
      </c>
      <c r="U1493" s="36">
        <f t="shared" si="7"/>
        <v>13</v>
      </c>
      <c r="V1493" s="36">
        <v>20</v>
      </c>
      <c r="W1493" s="36">
        <f>STOCK[[#This Row],[Precio Final]]-STOCK[[#This Row],[Costo total]]</f>
        <v>7.379999999999999</v>
      </c>
      <c r="X1493" s="36">
        <f>STOCK[[#This Row],[Ganancia Unitaria]]*STOCK[[#This Row],[Salidas]]</f>
        <v>0</v>
      </c>
      <c r="Y1493" s="36"/>
      <c r="Z1493" s="36"/>
      <c r="AA1493" s="36">
        <f>STOCK[[#This Row],[Costo total]]*STOCK[[#This Row],[Entradas]]</f>
        <v>25.240000000000002</v>
      </c>
      <c r="AB1493" s="36">
        <f>STOCK[[#This Row],[Stock Actual]]*STOCK[[#This Row],[Costo total]]</f>
        <v>25.240000000000002</v>
      </c>
      <c r="AC1493" s="36"/>
    </row>
    <row r="1494" spans="1:29" s="6" customFormat="1" ht="50" customHeight="1">
      <c r="A1494" s="6" t="s">
        <v>3357</v>
      </c>
      <c r="B1494" s="39"/>
      <c r="C1494" s="36" t="s">
        <v>4</v>
      </c>
      <c r="D1494" s="36" t="s">
        <v>2227</v>
      </c>
      <c r="E1494" s="36" t="s">
        <v>3354</v>
      </c>
      <c r="F1494" s="36" t="s">
        <v>244</v>
      </c>
      <c r="G1494" s="36"/>
      <c r="H1494" s="36">
        <f>STOCK[[#This Row],[Precio Final]]</f>
        <v>20</v>
      </c>
      <c r="I1494" s="101">
        <f>STOCK[[#This Row],[Precio Venta Ideal (x1.5)]]</f>
        <v>13</v>
      </c>
      <c r="J1494" s="37">
        <v>2</v>
      </c>
      <c r="K1494" s="37">
        <f>SUMIFS(VENTAS[Cantidad],VENTAS[Código del producto Vendido],STOCK[[#This Row],[Code]])</f>
        <v>0</v>
      </c>
      <c r="L1494" s="37">
        <f>STOCK[[#This Row],[Entradas]]-STOCK[[#This Row],[Salidas]]</f>
        <v>2</v>
      </c>
      <c r="M1494" s="36">
        <f>STOCK[[#This Row],[Precio Final]]*10%</f>
        <v>2</v>
      </c>
      <c r="N1494" s="36">
        <v>0</v>
      </c>
      <c r="O1494" s="36">
        <v>0</v>
      </c>
      <c r="P1494" s="36">
        <v>8.9700000000000006</v>
      </c>
      <c r="Q1494" s="37">
        <v>0</v>
      </c>
      <c r="R1494" s="36">
        <v>0</v>
      </c>
      <c r="S1494" s="36">
        <v>1.65</v>
      </c>
      <c r="T1494" s="36">
        <f>STOCK[[#This Row],[Costo Unitario (USD)]]+STOCK[[#This Row],[Costo Envío (USD)]]+STOCK[[#This Row],[Comisión 10%]]</f>
        <v>12.620000000000001</v>
      </c>
      <c r="U1494" s="36">
        <f t="shared" si="7"/>
        <v>13</v>
      </c>
      <c r="V1494" s="36">
        <v>20</v>
      </c>
      <c r="W1494" s="36">
        <f>STOCK[[#This Row],[Precio Final]]-STOCK[[#This Row],[Costo total]]</f>
        <v>7.379999999999999</v>
      </c>
      <c r="X1494" s="36">
        <f>STOCK[[#This Row],[Ganancia Unitaria]]*STOCK[[#This Row],[Salidas]]</f>
        <v>0</v>
      </c>
      <c r="Y1494" s="36"/>
      <c r="Z1494" s="36"/>
      <c r="AA1494" s="36">
        <f>STOCK[[#This Row],[Costo total]]*STOCK[[#This Row],[Entradas]]</f>
        <v>25.240000000000002</v>
      </c>
      <c r="AB1494" s="36">
        <f>STOCK[[#This Row],[Stock Actual]]*STOCK[[#This Row],[Costo total]]</f>
        <v>25.240000000000002</v>
      </c>
      <c r="AC1494" s="36"/>
    </row>
    <row r="1495" spans="1:29" s="6" customFormat="1" ht="50" customHeight="1">
      <c r="A1495" s="6" t="s">
        <v>3358</v>
      </c>
      <c r="B1495" s="39"/>
      <c r="C1495" s="36" t="s">
        <v>4</v>
      </c>
      <c r="D1495" s="36" t="s">
        <v>2255</v>
      </c>
      <c r="E1495" s="36" t="s">
        <v>3359</v>
      </c>
      <c r="F1495" s="36" t="s">
        <v>241</v>
      </c>
      <c r="G1495" s="36"/>
      <c r="H1495" s="36">
        <f>STOCK[[#This Row],[Precio Final]]</f>
        <v>15</v>
      </c>
      <c r="I1495" s="101">
        <f>STOCK[[#This Row],[Precio Venta Ideal (x1.5)]]</f>
        <v>8</v>
      </c>
      <c r="J1495" s="37">
        <v>2</v>
      </c>
      <c r="K1495" s="37">
        <f>SUMIFS(VENTAS[Cantidad],VENTAS[Código del producto Vendido],STOCK[[#This Row],[Code]])</f>
        <v>1</v>
      </c>
      <c r="L1495" s="37">
        <f>STOCK[[#This Row],[Entradas]]-STOCK[[#This Row],[Salidas]]</f>
        <v>1</v>
      </c>
      <c r="M1495" s="36">
        <f>STOCK[[#This Row],[Precio Final]]*10%</f>
        <v>1.5</v>
      </c>
      <c r="N1495" s="36">
        <v>0</v>
      </c>
      <c r="O1495" s="36">
        <v>0</v>
      </c>
      <c r="P1495" s="36">
        <v>4.2699999999999996</v>
      </c>
      <c r="Q1495" s="37">
        <v>0</v>
      </c>
      <c r="R1495" s="36">
        <v>0</v>
      </c>
      <c r="S1495" s="36">
        <v>1.65</v>
      </c>
      <c r="T1495" s="36">
        <f>STOCK[[#This Row],[Costo Unitario (USD)]]+STOCK[[#This Row],[Costo Envío (USD)]]+STOCK[[#This Row],[Comisión 10%]]</f>
        <v>7.42</v>
      </c>
      <c r="U1495" s="36">
        <f t="shared" si="7"/>
        <v>8</v>
      </c>
      <c r="V1495" s="36">
        <v>15</v>
      </c>
      <c r="W1495" s="36">
        <f>STOCK[[#This Row],[Precio Final]]-STOCK[[#This Row],[Costo total]]</f>
        <v>7.58</v>
      </c>
      <c r="X1495" s="36">
        <f>STOCK[[#This Row],[Ganancia Unitaria]]*STOCK[[#This Row],[Salidas]]</f>
        <v>7.58</v>
      </c>
      <c r="Y1495" s="36"/>
      <c r="Z1495" s="36"/>
      <c r="AA1495" s="36">
        <f>STOCK[[#This Row],[Costo total]]*STOCK[[#This Row],[Entradas]]</f>
        <v>14.84</v>
      </c>
      <c r="AB1495" s="36">
        <f>STOCK[[#This Row],[Stock Actual]]*STOCK[[#This Row],[Costo total]]</f>
        <v>7.42</v>
      </c>
      <c r="AC1495" s="36"/>
    </row>
    <row r="1496" spans="1:29" s="6" customFormat="1" ht="50" customHeight="1">
      <c r="A1496" s="6" t="s">
        <v>3360</v>
      </c>
      <c r="B1496" s="39"/>
      <c r="C1496" s="36" t="s">
        <v>4</v>
      </c>
      <c r="D1496" s="36" t="s">
        <v>2255</v>
      </c>
      <c r="E1496" s="36" t="s">
        <v>3359</v>
      </c>
      <c r="F1496" s="36" t="s">
        <v>243</v>
      </c>
      <c r="G1496" s="36"/>
      <c r="H1496" s="36">
        <f>STOCK[[#This Row],[Precio Final]]</f>
        <v>15</v>
      </c>
      <c r="I1496" s="101">
        <f>STOCK[[#This Row],[Precio Venta Ideal (x1.5)]]</f>
        <v>8</v>
      </c>
      <c r="J1496" s="37">
        <v>2</v>
      </c>
      <c r="K1496" s="37">
        <f>SUMIFS(VENTAS[Cantidad],VENTAS[Código del producto Vendido],STOCK[[#This Row],[Code]])</f>
        <v>2</v>
      </c>
      <c r="L1496" s="37">
        <f>STOCK[[#This Row],[Entradas]]-STOCK[[#This Row],[Salidas]]</f>
        <v>0</v>
      </c>
      <c r="M1496" s="36">
        <f>STOCK[[#This Row],[Precio Final]]*10%</f>
        <v>1.5</v>
      </c>
      <c r="N1496" s="36">
        <v>0</v>
      </c>
      <c r="O1496" s="36">
        <v>0</v>
      </c>
      <c r="P1496" s="36">
        <v>4.2699999999999996</v>
      </c>
      <c r="Q1496" s="37">
        <v>0</v>
      </c>
      <c r="R1496" s="36">
        <v>0</v>
      </c>
      <c r="S1496" s="36">
        <v>1.65</v>
      </c>
      <c r="T1496" s="36">
        <f>STOCK[[#This Row],[Costo Unitario (USD)]]+STOCK[[#This Row],[Costo Envío (USD)]]+STOCK[[#This Row],[Comisión 10%]]</f>
        <v>7.42</v>
      </c>
      <c r="U1496" s="36">
        <f t="shared" si="7"/>
        <v>8</v>
      </c>
      <c r="V1496" s="36">
        <v>15</v>
      </c>
      <c r="W1496" s="36">
        <f>STOCK[[#This Row],[Precio Final]]-STOCK[[#This Row],[Costo total]]</f>
        <v>7.58</v>
      </c>
      <c r="X1496" s="36">
        <f>STOCK[[#This Row],[Ganancia Unitaria]]*STOCK[[#This Row],[Salidas]]</f>
        <v>15.16</v>
      </c>
      <c r="Y1496" s="36"/>
      <c r="Z1496" s="36"/>
      <c r="AA1496" s="36">
        <f>STOCK[[#This Row],[Costo total]]*STOCK[[#This Row],[Entradas]]</f>
        <v>14.84</v>
      </c>
      <c r="AB1496" s="36">
        <f>STOCK[[#This Row],[Stock Actual]]*STOCK[[#This Row],[Costo total]]</f>
        <v>0</v>
      </c>
      <c r="AC1496" s="36"/>
    </row>
    <row r="1497" spans="1:29" s="6" customFormat="1" ht="50" customHeight="1">
      <c r="A1497" s="6" t="s">
        <v>3361</v>
      </c>
      <c r="B1497" s="39"/>
      <c r="C1497" s="36" t="s">
        <v>4</v>
      </c>
      <c r="D1497" s="36" t="s">
        <v>2255</v>
      </c>
      <c r="E1497" s="36" t="s">
        <v>3359</v>
      </c>
      <c r="F1497" s="36" t="s">
        <v>244</v>
      </c>
      <c r="G1497" s="36"/>
      <c r="H1497" s="36">
        <f>STOCK[[#This Row],[Precio Final]]</f>
        <v>15</v>
      </c>
      <c r="I1497" s="101">
        <f>STOCK[[#This Row],[Precio Venta Ideal (x1.5)]]</f>
        <v>8</v>
      </c>
      <c r="J1497" s="37">
        <v>2</v>
      </c>
      <c r="K1497" s="37">
        <f>SUMIFS(VENTAS[Cantidad],VENTAS[Código del producto Vendido],STOCK[[#This Row],[Code]])</f>
        <v>2</v>
      </c>
      <c r="L1497" s="37">
        <f>STOCK[[#This Row],[Entradas]]-STOCK[[#This Row],[Salidas]]</f>
        <v>0</v>
      </c>
      <c r="M1497" s="36">
        <f>STOCK[[#This Row],[Precio Final]]*10%</f>
        <v>1.5</v>
      </c>
      <c r="N1497" s="36">
        <v>0</v>
      </c>
      <c r="O1497" s="36">
        <v>0</v>
      </c>
      <c r="P1497" s="36">
        <v>4.2699999999999996</v>
      </c>
      <c r="Q1497" s="37">
        <v>0</v>
      </c>
      <c r="R1497" s="36">
        <v>0</v>
      </c>
      <c r="S1497" s="36">
        <v>1.65</v>
      </c>
      <c r="T1497" s="36">
        <f>STOCK[[#This Row],[Costo Unitario (USD)]]+STOCK[[#This Row],[Costo Envío (USD)]]+STOCK[[#This Row],[Comisión 10%]]</f>
        <v>7.42</v>
      </c>
      <c r="U1497" s="36">
        <f t="shared" si="7"/>
        <v>8</v>
      </c>
      <c r="V1497" s="36">
        <v>15</v>
      </c>
      <c r="W1497" s="36">
        <f>STOCK[[#This Row],[Precio Final]]-STOCK[[#This Row],[Costo total]]</f>
        <v>7.58</v>
      </c>
      <c r="X1497" s="36">
        <f>STOCK[[#This Row],[Ganancia Unitaria]]*STOCK[[#This Row],[Salidas]]</f>
        <v>15.16</v>
      </c>
      <c r="Y1497" s="36"/>
      <c r="Z1497" s="36"/>
      <c r="AA1497" s="36">
        <f>STOCK[[#This Row],[Costo total]]*STOCK[[#This Row],[Entradas]]</f>
        <v>14.84</v>
      </c>
      <c r="AB1497" s="36">
        <f>STOCK[[#This Row],[Stock Actual]]*STOCK[[#This Row],[Costo total]]</f>
        <v>0</v>
      </c>
      <c r="AC1497" s="36"/>
    </row>
    <row r="1498" spans="1:29" s="6" customFormat="1" ht="50" customHeight="1">
      <c r="A1498" s="6" t="s">
        <v>3362</v>
      </c>
      <c r="B1498" s="39"/>
      <c r="C1498" s="36" t="s">
        <v>4</v>
      </c>
      <c r="D1498" s="36" t="s">
        <v>2255</v>
      </c>
      <c r="E1498" s="36" t="s">
        <v>3359</v>
      </c>
      <c r="F1498" s="36" t="s">
        <v>239</v>
      </c>
      <c r="G1498" s="36"/>
      <c r="H1498" s="36">
        <f>STOCK[[#This Row],[Precio Final]]</f>
        <v>15</v>
      </c>
      <c r="I1498" s="101">
        <f>STOCK[[#This Row],[Precio Venta Ideal (x1.5)]]</f>
        <v>8</v>
      </c>
      <c r="J1498" s="37">
        <v>2</v>
      </c>
      <c r="K1498" s="37">
        <f>SUMIFS(VENTAS[Cantidad],VENTAS[Código del producto Vendido],STOCK[[#This Row],[Code]])</f>
        <v>1</v>
      </c>
      <c r="L1498" s="37">
        <f>STOCK[[#This Row],[Entradas]]-STOCK[[#This Row],[Salidas]]</f>
        <v>1</v>
      </c>
      <c r="M1498" s="36">
        <f>STOCK[[#This Row],[Precio Final]]*10%</f>
        <v>1.5</v>
      </c>
      <c r="N1498" s="36">
        <v>0</v>
      </c>
      <c r="O1498" s="36">
        <v>0</v>
      </c>
      <c r="P1498" s="36">
        <v>4.2699999999999996</v>
      </c>
      <c r="Q1498" s="37">
        <v>0</v>
      </c>
      <c r="R1498" s="36">
        <v>0</v>
      </c>
      <c r="S1498" s="36">
        <v>1.65</v>
      </c>
      <c r="T1498" s="36">
        <f>STOCK[[#This Row],[Costo Unitario (USD)]]+STOCK[[#This Row],[Costo Envío (USD)]]+STOCK[[#This Row],[Comisión 10%]]</f>
        <v>7.42</v>
      </c>
      <c r="U1498" s="36">
        <f t="shared" si="7"/>
        <v>8</v>
      </c>
      <c r="V1498" s="36">
        <v>15</v>
      </c>
      <c r="W1498" s="36">
        <f>STOCK[[#This Row],[Precio Final]]-STOCK[[#This Row],[Costo total]]</f>
        <v>7.58</v>
      </c>
      <c r="X1498" s="36">
        <f>STOCK[[#This Row],[Ganancia Unitaria]]*STOCK[[#This Row],[Salidas]]</f>
        <v>7.58</v>
      </c>
      <c r="Y1498" s="36"/>
      <c r="Z1498" s="36"/>
      <c r="AA1498" s="36">
        <f>STOCK[[#This Row],[Costo total]]*STOCK[[#This Row],[Entradas]]</f>
        <v>14.84</v>
      </c>
      <c r="AB1498" s="36">
        <f>STOCK[[#This Row],[Stock Actual]]*STOCK[[#This Row],[Costo total]]</f>
        <v>7.42</v>
      </c>
      <c r="AC1498" s="36"/>
    </row>
    <row r="1499" spans="1:29" s="6" customFormat="1" ht="50" customHeight="1">
      <c r="A1499" s="6" t="s">
        <v>3369</v>
      </c>
      <c r="B1499" s="39"/>
      <c r="C1499" s="36" t="s">
        <v>4</v>
      </c>
      <c r="D1499" s="36" t="s">
        <v>2227</v>
      </c>
      <c r="E1499" s="36" t="s">
        <v>3363</v>
      </c>
      <c r="F1499" s="36" t="s">
        <v>243</v>
      </c>
      <c r="G1499" s="36"/>
      <c r="H1499" s="36">
        <f>STOCK[[#This Row],[Precio Final]]</f>
        <v>18</v>
      </c>
      <c r="I1499" s="101">
        <f>STOCK[[#This Row],[Precio Venta Ideal (x1.5)]]</f>
        <v>11</v>
      </c>
      <c r="J1499" s="37">
        <v>3</v>
      </c>
      <c r="K1499" s="37">
        <f>SUMIFS(VENTAS[Cantidad],VENTAS[Código del producto Vendido],STOCK[[#This Row],[Code]])</f>
        <v>0</v>
      </c>
      <c r="L1499" s="37">
        <f>STOCK[[#This Row],[Entradas]]-STOCK[[#This Row],[Salidas]]</f>
        <v>3</v>
      </c>
      <c r="M1499" s="36">
        <f>STOCK[[#This Row],[Precio Final]]*10%</f>
        <v>1.8</v>
      </c>
      <c r="N1499" s="36">
        <v>0</v>
      </c>
      <c r="O1499" s="36">
        <v>0</v>
      </c>
      <c r="P1499" s="36">
        <v>7.08</v>
      </c>
      <c r="Q1499" s="37">
        <v>0</v>
      </c>
      <c r="R1499" s="36">
        <v>0</v>
      </c>
      <c r="S1499" s="36">
        <v>1.65</v>
      </c>
      <c r="T1499" s="36">
        <f>STOCK[[#This Row],[Costo Unitario (USD)]]+STOCK[[#This Row],[Costo Envío (USD)]]+STOCK[[#This Row],[Comisión 10%]]</f>
        <v>10.530000000000001</v>
      </c>
      <c r="U1499" s="36">
        <f t="shared" si="7"/>
        <v>11</v>
      </c>
      <c r="V1499" s="36">
        <v>18</v>
      </c>
      <c r="W1499" s="36">
        <f>STOCK[[#This Row],[Precio Final]]-STOCK[[#This Row],[Costo total]]</f>
        <v>7.4699999999999989</v>
      </c>
      <c r="X1499" s="36">
        <f>STOCK[[#This Row],[Ganancia Unitaria]]*STOCK[[#This Row],[Salidas]]</f>
        <v>0</v>
      </c>
      <c r="Y1499" s="36"/>
      <c r="Z1499" s="36"/>
      <c r="AA1499" s="36">
        <f>STOCK[[#This Row],[Costo total]]*STOCK[[#This Row],[Entradas]]</f>
        <v>31.590000000000003</v>
      </c>
      <c r="AB1499" s="36">
        <f>STOCK[[#This Row],[Stock Actual]]*STOCK[[#This Row],[Costo total]]</f>
        <v>31.590000000000003</v>
      </c>
      <c r="AC1499" s="36"/>
    </row>
    <row r="1500" spans="1:29" s="6" customFormat="1" ht="50" customHeight="1">
      <c r="A1500" s="6" t="s">
        <v>3370</v>
      </c>
      <c r="B1500" s="39"/>
      <c r="C1500" s="36" t="s">
        <v>4</v>
      </c>
      <c r="D1500" s="36" t="s">
        <v>2227</v>
      </c>
      <c r="E1500" s="36" t="s">
        <v>3363</v>
      </c>
      <c r="F1500" s="36" t="s">
        <v>244</v>
      </c>
      <c r="G1500" s="36"/>
      <c r="H1500" s="36">
        <f>STOCK[[#This Row],[Precio Final]]</f>
        <v>18</v>
      </c>
      <c r="I1500" s="101">
        <f>STOCK[[#This Row],[Precio Venta Ideal (x1.5)]]</f>
        <v>11</v>
      </c>
      <c r="J1500" s="37">
        <v>3</v>
      </c>
      <c r="K1500" s="37">
        <f>SUMIFS(VENTAS[Cantidad],VENTAS[Código del producto Vendido],STOCK[[#This Row],[Code]])</f>
        <v>0</v>
      </c>
      <c r="L1500" s="37">
        <f>STOCK[[#This Row],[Entradas]]-STOCK[[#This Row],[Salidas]]</f>
        <v>3</v>
      </c>
      <c r="M1500" s="36">
        <f>STOCK[[#This Row],[Precio Final]]*10%</f>
        <v>1.8</v>
      </c>
      <c r="N1500" s="36">
        <v>0</v>
      </c>
      <c r="O1500" s="36">
        <v>0</v>
      </c>
      <c r="P1500" s="36">
        <v>7.08</v>
      </c>
      <c r="Q1500" s="37">
        <v>0</v>
      </c>
      <c r="R1500" s="36">
        <v>0</v>
      </c>
      <c r="S1500" s="36">
        <v>1.65</v>
      </c>
      <c r="T1500" s="36">
        <f>STOCK[[#This Row],[Costo Unitario (USD)]]+STOCK[[#This Row],[Costo Envío (USD)]]+STOCK[[#This Row],[Comisión 10%]]</f>
        <v>10.530000000000001</v>
      </c>
      <c r="U1500" s="36">
        <f t="shared" si="7"/>
        <v>11</v>
      </c>
      <c r="V1500" s="36">
        <v>18</v>
      </c>
      <c r="W1500" s="36">
        <f>STOCK[[#This Row],[Precio Final]]-STOCK[[#This Row],[Costo total]]</f>
        <v>7.4699999999999989</v>
      </c>
      <c r="X1500" s="36">
        <f>STOCK[[#This Row],[Ganancia Unitaria]]*STOCK[[#This Row],[Salidas]]</f>
        <v>0</v>
      </c>
      <c r="Y1500" s="36"/>
      <c r="Z1500" s="36"/>
      <c r="AA1500" s="36">
        <f>STOCK[[#This Row],[Costo total]]*STOCK[[#This Row],[Entradas]]</f>
        <v>31.590000000000003</v>
      </c>
      <c r="AB1500" s="36">
        <f>STOCK[[#This Row],[Stock Actual]]*STOCK[[#This Row],[Costo total]]</f>
        <v>31.590000000000003</v>
      </c>
      <c r="AC1500" s="36"/>
    </row>
    <row r="1501" spans="1:29" s="6" customFormat="1" ht="50" customHeight="1">
      <c r="A1501" s="6" t="s">
        <v>3371</v>
      </c>
      <c r="B1501" s="39"/>
      <c r="C1501" s="36" t="s">
        <v>4</v>
      </c>
      <c r="D1501" s="36" t="s">
        <v>2227</v>
      </c>
      <c r="E1501" s="36" t="s">
        <v>3364</v>
      </c>
      <c r="F1501" s="36" t="s">
        <v>401</v>
      </c>
      <c r="G1501" s="36"/>
      <c r="H1501" s="36">
        <f>STOCK[[#This Row],[Precio Final]]</f>
        <v>28</v>
      </c>
      <c r="I1501" s="101">
        <f>STOCK[[#This Row],[Precio Venta Ideal (x1.5)]]</f>
        <v>17</v>
      </c>
      <c r="J1501" s="37">
        <v>2</v>
      </c>
      <c r="K1501" s="37">
        <f>SUMIFS(VENTAS[Cantidad],VENTAS[Código del producto Vendido],STOCK[[#This Row],[Code]])</f>
        <v>1</v>
      </c>
      <c r="L1501" s="37">
        <f>STOCK[[#This Row],[Entradas]]-STOCK[[#This Row],[Salidas]]</f>
        <v>1</v>
      </c>
      <c r="M1501" s="36">
        <f>STOCK[[#This Row],[Precio Final]]*10%</f>
        <v>2.8000000000000003</v>
      </c>
      <c r="N1501" s="36">
        <v>0</v>
      </c>
      <c r="O1501" s="36">
        <v>0</v>
      </c>
      <c r="P1501" s="36">
        <v>11.68</v>
      </c>
      <c r="Q1501" s="37">
        <v>0</v>
      </c>
      <c r="R1501" s="36">
        <v>0</v>
      </c>
      <c r="S1501" s="36">
        <v>1.65</v>
      </c>
      <c r="T1501" s="36">
        <f>STOCK[[#This Row],[Costo Unitario (USD)]]+STOCK[[#This Row],[Costo Envío (USD)]]+STOCK[[#This Row],[Comisión 10%]]</f>
        <v>16.13</v>
      </c>
      <c r="U1501" s="36">
        <f t="shared" si="7"/>
        <v>17</v>
      </c>
      <c r="V1501" s="36">
        <v>28</v>
      </c>
      <c r="W1501" s="36">
        <f>STOCK[[#This Row],[Precio Final]]-STOCK[[#This Row],[Costo total]]</f>
        <v>11.870000000000001</v>
      </c>
      <c r="X1501" s="36">
        <f>STOCK[[#This Row],[Ganancia Unitaria]]*STOCK[[#This Row],[Salidas]]</f>
        <v>11.870000000000001</v>
      </c>
      <c r="Y1501" s="36"/>
      <c r="Z1501" s="36"/>
      <c r="AA1501" s="36">
        <f>STOCK[[#This Row],[Costo total]]*STOCK[[#This Row],[Entradas]]</f>
        <v>32.26</v>
      </c>
      <c r="AB1501" s="36">
        <f>STOCK[[#This Row],[Stock Actual]]*STOCK[[#This Row],[Costo total]]</f>
        <v>16.13</v>
      </c>
      <c r="AC1501" s="36"/>
    </row>
    <row r="1502" spans="1:29" s="6" customFormat="1" ht="50" customHeight="1">
      <c r="A1502" s="6" t="s">
        <v>3372</v>
      </c>
      <c r="B1502" s="39"/>
      <c r="C1502" s="36" t="s">
        <v>4</v>
      </c>
      <c r="D1502" s="36" t="s">
        <v>2760</v>
      </c>
      <c r="E1502" s="36" t="s">
        <v>3365</v>
      </c>
      <c r="F1502" s="36" t="s">
        <v>241</v>
      </c>
      <c r="G1502" s="36"/>
      <c r="H1502" s="36">
        <f>STOCK[[#This Row],[Precio Final]]</f>
        <v>25</v>
      </c>
      <c r="I1502" s="101">
        <f>STOCK[[#This Row],[Precio Venta Ideal (x1.5)]]</f>
        <v>16</v>
      </c>
      <c r="J1502" s="37">
        <v>1</v>
      </c>
      <c r="K1502" s="37">
        <f>SUMIFS(VENTAS[Cantidad],VENTAS[Código del producto Vendido],STOCK[[#This Row],[Code]])</f>
        <v>0</v>
      </c>
      <c r="L1502" s="37">
        <f>STOCK[[#This Row],[Entradas]]-STOCK[[#This Row],[Salidas]]</f>
        <v>1</v>
      </c>
      <c r="M1502" s="36">
        <f>STOCK[[#This Row],[Precio Final]]*10%</f>
        <v>2.5</v>
      </c>
      <c r="N1502" s="36">
        <v>0</v>
      </c>
      <c r="O1502" s="36">
        <v>0</v>
      </c>
      <c r="P1502" s="36">
        <v>11.48</v>
      </c>
      <c r="Q1502" s="37">
        <v>0</v>
      </c>
      <c r="R1502" s="36">
        <v>0</v>
      </c>
      <c r="S1502" s="36">
        <v>1.65</v>
      </c>
      <c r="T1502" s="36">
        <f>STOCK[[#This Row],[Costo Unitario (USD)]]+STOCK[[#This Row],[Costo Envío (USD)]]+STOCK[[#This Row],[Comisión 10%]]</f>
        <v>15.63</v>
      </c>
      <c r="U1502" s="36">
        <f t="shared" si="7"/>
        <v>16</v>
      </c>
      <c r="V1502" s="36">
        <v>25</v>
      </c>
      <c r="W1502" s="36">
        <f>STOCK[[#This Row],[Precio Final]]-STOCK[[#This Row],[Costo total]]</f>
        <v>9.3699999999999992</v>
      </c>
      <c r="X1502" s="36">
        <f>STOCK[[#This Row],[Ganancia Unitaria]]*STOCK[[#This Row],[Salidas]]</f>
        <v>0</v>
      </c>
      <c r="Y1502" s="36"/>
      <c r="Z1502" s="36"/>
      <c r="AA1502" s="36">
        <f>STOCK[[#This Row],[Costo total]]*STOCK[[#This Row],[Entradas]]</f>
        <v>15.63</v>
      </c>
      <c r="AB1502" s="36">
        <f>STOCK[[#This Row],[Stock Actual]]*STOCK[[#This Row],[Costo total]]</f>
        <v>15.63</v>
      </c>
      <c r="AC1502" s="36"/>
    </row>
    <row r="1503" spans="1:29" s="6" customFormat="1" ht="40" customHeight="1">
      <c r="A1503" s="6" t="s">
        <v>3373</v>
      </c>
      <c r="B1503" s="39"/>
      <c r="C1503" s="36" t="s">
        <v>4</v>
      </c>
      <c r="D1503" s="36" t="s">
        <v>2760</v>
      </c>
      <c r="E1503" s="36" t="s">
        <v>3365</v>
      </c>
      <c r="F1503" s="36" t="s">
        <v>239</v>
      </c>
      <c r="G1503" s="36"/>
      <c r="H1503" s="36">
        <f>STOCK[[#This Row],[Precio Final]]</f>
        <v>25</v>
      </c>
      <c r="I1503" s="101">
        <f>STOCK[[#This Row],[Precio Venta Ideal (x1.5)]]</f>
        <v>16</v>
      </c>
      <c r="J1503" s="37">
        <v>1</v>
      </c>
      <c r="K1503" s="37">
        <f>SUMIFS(VENTAS[Cantidad],VENTAS[Código del producto Vendido],STOCK[[#This Row],[Code]])</f>
        <v>0</v>
      </c>
      <c r="L1503" s="37">
        <f>STOCK[[#This Row],[Entradas]]-STOCK[[#This Row],[Salidas]]</f>
        <v>1</v>
      </c>
      <c r="M1503" s="36">
        <f>STOCK[[#This Row],[Precio Final]]*10%</f>
        <v>2.5</v>
      </c>
      <c r="N1503" s="36">
        <v>0</v>
      </c>
      <c r="O1503" s="36">
        <v>0</v>
      </c>
      <c r="P1503" s="36">
        <v>11.48</v>
      </c>
      <c r="Q1503" s="37">
        <v>0</v>
      </c>
      <c r="R1503" s="36">
        <v>0</v>
      </c>
      <c r="S1503" s="36">
        <v>1.65</v>
      </c>
      <c r="T1503" s="36">
        <f>STOCK[[#This Row],[Costo Unitario (USD)]]+STOCK[[#This Row],[Costo Envío (USD)]]+STOCK[[#This Row],[Comisión 10%]]</f>
        <v>15.63</v>
      </c>
      <c r="U1503" s="36">
        <f t="shared" si="7"/>
        <v>16</v>
      </c>
      <c r="V1503" s="36">
        <v>25</v>
      </c>
      <c r="W1503" s="36">
        <f>STOCK[[#This Row],[Precio Final]]-STOCK[[#This Row],[Costo total]]</f>
        <v>9.3699999999999992</v>
      </c>
      <c r="X1503" s="36">
        <f>STOCK[[#This Row],[Ganancia Unitaria]]*STOCK[[#This Row],[Salidas]]</f>
        <v>0</v>
      </c>
      <c r="Y1503" s="36"/>
      <c r="Z1503" s="36"/>
      <c r="AA1503" s="36">
        <f>STOCK[[#This Row],[Costo total]]*STOCK[[#This Row],[Entradas]]</f>
        <v>15.63</v>
      </c>
      <c r="AB1503" s="36">
        <f>STOCK[[#This Row],[Stock Actual]]*STOCK[[#This Row],[Costo total]]</f>
        <v>15.63</v>
      </c>
      <c r="AC1503" s="36"/>
    </row>
    <row r="1504" spans="1:29" s="6" customFormat="1" ht="50" customHeight="1">
      <c r="A1504" s="6" t="s">
        <v>3374</v>
      </c>
      <c r="B1504" s="39"/>
      <c r="C1504" s="36" t="s">
        <v>4</v>
      </c>
      <c r="D1504" s="36" t="s">
        <v>2760</v>
      </c>
      <c r="E1504" s="36" t="s">
        <v>3366</v>
      </c>
      <c r="F1504" s="36" t="s">
        <v>239</v>
      </c>
      <c r="G1504" s="36"/>
      <c r="H1504" s="36">
        <f>STOCK[[#This Row],[Precio Final]]</f>
        <v>25</v>
      </c>
      <c r="I1504" s="101">
        <f>STOCK[[#This Row],[Precio Venta Ideal (x1.5)]]</f>
        <v>11</v>
      </c>
      <c r="J1504" s="37">
        <v>1</v>
      </c>
      <c r="K1504" s="37">
        <f>SUMIFS(VENTAS[Cantidad],VENTAS[Código del producto Vendido],STOCK[[#This Row],[Code]])</f>
        <v>0</v>
      </c>
      <c r="L1504" s="37">
        <f>STOCK[[#This Row],[Entradas]]-STOCK[[#This Row],[Salidas]]</f>
        <v>1</v>
      </c>
      <c r="M1504" s="36">
        <f>STOCK[[#This Row],[Precio Final]]*10%</f>
        <v>2.5</v>
      </c>
      <c r="N1504" s="36">
        <v>0</v>
      </c>
      <c r="O1504" s="36">
        <v>0</v>
      </c>
      <c r="P1504" s="36">
        <v>6.29</v>
      </c>
      <c r="Q1504" s="37">
        <v>0</v>
      </c>
      <c r="R1504" s="36">
        <v>0</v>
      </c>
      <c r="S1504" s="36">
        <v>1.65</v>
      </c>
      <c r="T1504" s="36">
        <f>STOCK[[#This Row],[Costo Unitario (USD)]]+STOCK[[#This Row],[Costo Envío (USD)]]+STOCK[[#This Row],[Comisión 10%]]</f>
        <v>10.44</v>
      </c>
      <c r="U1504" s="36">
        <f t="shared" si="7"/>
        <v>11</v>
      </c>
      <c r="V1504" s="36">
        <v>25</v>
      </c>
      <c r="W1504" s="36">
        <f>STOCK[[#This Row],[Precio Final]]-STOCK[[#This Row],[Costo total]]</f>
        <v>14.56</v>
      </c>
      <c r="X1504" s="36">
        <f>STOCK[[#This Row],[Ganancia Unitaria]]*STOCK[[#This Row],[Salidas]]</f>
        <v>0</v>
      </c>
      <c r="Y1504" s="36"/>
      <c r="Z1504" s="36"/>
      <c r="AA1504" s="36">
        <f>STOCK[[#This Row],[Costo total]]*STOCK[[#This Row],[Entradas]]</f>
        <v>10.44</v>
      </c>
      <c r="AB1504" s="36">
        <f>STOCK[[#This Row],[Stock Actual]]*STOCK[[#This Row],[Costo total]]</f>
        <v>10.44</v>
      </c>
      <c r="AC1504" s="36"/>
    </row>
    <row r="1505" spans="1:29" s="6" customFormat="1" ht="50" customHeight="1">
      <c r="A1505" s="6" t="s">
        <v>3375</v>
      </c>
      <c r="B1505" s="39"/>
      <c r="C1505" s="36" t="s">
        <v>4</v>
      </c>
      <c r="D1505" s="36" t="s">
        <v>2218</v>
      </c>
      <c r="E1505" s="36" t="s">
        <v>3387</v>
      </c>
      <c r="F1505" s="36" t="s">
        <v>241</v>
      </c>
      <c r="G1505" s="36"/>
      <c r="H1505" s="36">
        <f>STOCK[[#This Row],[Precio Final]]</f>
        <v>40</v>
      </c>
      <c r="I1505" s="101">
        <f>STOCK[[#This Row],[Precio Venta Ideal (x1.5)]]</f>
        <v>18</v>
      </c>
      <c r="J1505" s="37">
        <v>2</v>
      </c>
      <c r="K1505" s="37">
        <f>SUMIFS(VENTAS[Cantidad],VENTAS[Código del producto Vendido],STOCK[[#This Row],[Code]])</f>
        <v>0</v>
      </c>
      <c r="L1505" s="37">
        <f>STOCK[[#This Row],[Entradas]]-STOCK[[#This Row],[Salidas]]</f>
        <v>2</v>
      </c>
      <c r="M1505" s="36">
        <f>STOCK[[#This Row],[Precio Final]]*10%</f>
        <v>4</v>
      </c>
      <c r="N1505" s="36">
        <v>0</v>
      </c>
      <c r="O1505" s="36">
        <v>0</v>
      </c>
      <c r="P1505" s="36">
        <v>11.82</v>
      </c>
      <c r="Q1505" s="37">
        <v>0</v>
      </c>
      <c r="R1505" s="36">
        <v>0</v>
      </c>
      <c r="S1505" s="36">
        <v>1.65</v>
      </c>
      <c r="T1505" s="36">
        <f>STOCK[[#This Row],[Costo Unitario (USD)]]+STOCK[[#This Row],[Costo Envío (USD)]]+STOCK[[#This Row],[Comisión 10%]]</f>
        <v>17.47</v>
      </c>
      <c r="U1505" s="36">
        <f t="shared" si="7"/>
        <v>18</v>
      </c>
      <c r="V1505" s="36">
        <v>40</v>
      </c>
      <c r="W1505" s="36">
        <f>STOCK[[#This Row],[Precio Final]]-STOCK[[#This Row],[Costo total]]</f>
        <v>22.53</v>
      </c>
      <c r="X1505" s="36">
        <f>STOCK[[#This Row],[Ganancia Unitaria]]*STOCK[[#This Row],[Salidas]]</f>
        <v>0</v>
      </c>
      <c r="Y1505" s="36"/>
      <c r="Z1505" s="36"/>
      <c r="AA1505" s="36">
        <f>STOCK[[#This Row],[Costo total]]*STOCK[[#This Row],[Entradas]]</f>
        <v>34.94</v>
      </c>
      <c r="AB1505" s="36">
        <f>STOCK[[#This Row],[Stock Actual]]*STOCK[[#This Row],[Costo total]]</f>
        <v>34.94</v>
      </c>
      <c r="AC1505" s="36"/>
    </row>
    <row r="1506" spans="1:29" s="6" customFormat="1" ht="50" customHeight="1">
      <c r="A1506" s="6" t="s">
        <v>3376</v>
      </c>
      <c r="B1506" s="39"/>
      <c r="C1506" s="36" t="s">
        <v>4</v>
      </c>
      <c r="D1506" s="36" t="s">
        <v>3384</v>
      </c>
      <c r="E1506" s="36" t="s">
        <v>3367</v>
      </c>
      <c r="F1506" s="36" t="s">
        <v>241</v>
      </c>
      <c r="G1506" s="36"/>
      <c r="H1506" s="36">
        <f>STOCK[[#This Row],[Precio Final]]</f>
        <v>30</v>
      </c>
      <c r="I1506" s="101">
        <f>STOCK[[#This Row],[Precio Venta Ideal (x1.5)]]</f>
        <v>16</v>
      </c>
      <c r="J1506" s="37">
        <v>2</v>
      </c>
      <c r="K1506" s="37">
        <f>SUMIFS(VENTAS[Cantidad],VENTAS[Código del producto Vendido],STOCK[[#This Row],[Code]])</f>
        <v>1</v>
      </c>
      <c r="L1506" s="37">
        <f>STOCK[[#This Row],[Entradas]]-STOCK[[#This Row],[Salidas]]</f>
        <v>1</v>
      </c>
      <c r="M1506" s="36">
        <f>STOCK[[#This Row],[Precio Final]]*10%</f>
        <v>3</v>
      </c>
      <c r="N1506" s="36">
        <v>0</v>
      </c>
      <c r="O1506" s="36">
        <v>0</v>
      </c>
      <c r="P1506" s="36">
        <v>10.98</v>
      </c>
      <c r="Q1506" s="37">
        <v>0</v>
      </c>
      <c r="R1506" s="36">
        <v>0</v>
      </c>
      <c r="S1506" s="36">
        <v>1.65</v>
      </c>
      <c r="T1506" s="36">
        <f>STOCK[[#This Row],[Costo Unitario (USD)]]+STOCK[[#This Row],[Costo Envío (USD)]]+STOCK[[#This Row],[Comisión 10%]]</f>
        <v>15.63</v>
      </c>
      <c r="U1506" s="36">
        <f t="shared" si="7"/>
        <v>16</v>
      </c>
      <c r="V1506" s="36">
        <v>30</v>
      </c>
      <c r="W1506" s="36">
        <f>STOCK[[#This Row],[Precio Final]]-STOCK[[#This Row],[Costo total]]</f>
        <v>14.37</v>
      </c>
      <c r="X1506" s="36">
        <f>STOCK[[#This Row],[Ganancia Unitaria]]*STOCK[[#This Row],[Salidas]]</f>
        <v>14.37</v>
      </c>
      <c r="Y1506" s="36"/>
      <c r="Z1506" s="36"/>
      <c r="AA1506" s="36">
        <f>STOCK[[#This Row],[Costo total]]*STOCK[[#This Row],[Entradas]]</f>
        <v>31.26</v>
      </c>
      <c r="AB1506" s="36">
        <f>STOCK[[#This Row],[Stock Actual]]*STOCK[[#This Row],[Costo total]]</f>
        <v>15.63</v>
      </c>
      <c r="AC1506" s="36"/>
    </row>
    <row r="1507" spans="1:29" s="6" customFormat="1" ht="50" customHeight="1">
      <c r="A1507" s="6" t="s">
        <v>3377</v>
      </c>
      <c r="B1507" s="39"/>
      <c r="C1507" s="36" t="s">
        <v>4</v>
      </c>
      <c r="D1507" s="36" t="s">
        <v>3384</v>
      </c>
      <c r="E1507" s="36" t="s">
        <v>3367</v>
      </c>
      <c r="F1507" s="36" t="s">
        <v>243</v>
      </c>
      <c r="G1507" s="36"/>
      <c r="H1507" s="36">
        <f>STOCK[[#This Row],[Precio Final]]</f>
        <v>30</v>
      </c>
      <c r="I1507" s="101">
        <f>STOCK[[#This Row],[Precio Venta Ideal (x1.5)]]</f>
        <v>16</v>
      </c>
      <c r="J1507" s="37">
        <v>2</v>
      </c>
      <c r="K1507" s="37">
        <f>SUMIFS(VENTAS[Cantidad],VENTAS[Código del producto Vendido],STOCK[[#This Row],[Code]])</f>
        <v>0</v>
      </c>
      <c r="L1507" s="37">
        <f>STOCK[[#This Row],[Entradas]]-STOCK[[#This Row],[Salidas]]</f>
        <v>2</v>
      </c>
      <c r="M1507" s="36">
        <f>STOCK[[#This Row],[Precio Final]]*10%</f>
        <v>3</v>
      </c>
      <c r="N1507" s="36">
        <v>0</v>
      </c>
      <c r="O1507" s="36">
        <v>0</v>
      </c>
      <c r="P1507" s="36">
        <v>10.98</v>
      </c>
      <c r="Q1507" s="37">
        <v>0</v>
      </c>
      <c r="R1507" s="36">
        <v>0</v>
      </c>
      <c r="S1507" s="36">
        <v>1.65</v>
      </c>
      <c r="T1507" s="36">
        <f>STOCK[[#This Row],[Costo Unitario (USD)]]+STOCK[[#This Row],[Costo Envío (USD)]]+STOCK[[#This Row],[Comisión 10%]]</f>
        <v>15.63</v>
      </c>
      <c r="U1507" s="36">
        <f t="shared" si="7"/>
        <v>16</v>
      </c>
      <c r="V1507" s="102">
        <v>30</v>
      </c>
      <c r="W1507" s="36">
        <f>STOCK[[#This Row],[Precio Final]]-STOCK[[#This Row],[Costo total]]</f>
        <v>14.37</v>
      </c>
      <c r="X1507" s="36">
        <f>STOCK[[#This Row],[Ganancia Unitaria]]*STOCK[[#This Row],[Salidas]]</f>
        <v>0</v>
      </c>
      <c r="Y1507" s="36"/>
      <c r="Z1507" s="36"/>
      <c r="AA1507" s="36">
        <f>STOCK[[#This Row],[Costo total]]*STOCK[[#This Row],[Entradas]]</f>
        <v>31.26</v>
      </c>
      <c r="AB1507" s="36">
        <f>STOCK[[#This Row],[Stock Actual]]*STOCK[[#This Row],[Costo total]]</f>
        <v>31.26</v>
      </c>
      <c r="AC1507" s="36"/>
    </row>
    <row r="1508" spans="1:29" s="6" customFormat="1" ht="50" customHeight="1">
      <c r="A1508" s="6" t="s">
        <v>3378</v>
      </c>
      <c r="B1508" s="39"/>
      <c r="C1508" s="36" t="s">
        <v>4</v>
      </c>
      <c r="D1508" s="36" t="s">
        <v>3384</v>
      </c>
      <c r="E1508" s="36" t="s">
        <v>3367</v>
      </c>
      <c r="F1508" s="36" t="s">
        <v>244</v>
      </c>
      <c r="G1508" s="36"/>
      <c r="H1508" s="36">
        <f>STOCK[[#This Row],[Precio Final]]</f>
        <v>30</v>
      </c>
      <c r="I1508" s="101">
        <f>STOCK[[#This Row],[Precio Venta Ideal (x1.5)]]</f>
        <v>16</v>
      </c>
      <c r="J1508" s="37">
        <v>2</v>
      </c>
      <c r="K1508" s="37">
        <f>SUMIFS(VENTAS[Cantidad],VENTAS[Código del producto Vendido],STOCK[[#This Row],[Code]])</f>
        <v>1</v>
      </c>
      <c r="L1508" s="37">
        <f>STOCK[[#This Row],[Entradas]]-STOCK[[#This Row],[Salidas]]</f>
        <v>1</v>
      </c>
      <c r="M1508" s="36">
        <f>STOCK[[#This Row],[Precio Final]]*10%</f>
        <v>3</v>
      </c>
      <c r="N1508" s="36">
        <v>0</v>
      </c>
      <c r="O1508" s="36">
        <v>0</v>
      </c>
      <c r="P1508" s="36">
        <v>10.98</v>
      </c>
      <c r="Q1508" s="37">
        <v>0</v>
      </c>
      <c r="R1508" s="36">
        <v>0</v>
      </c>
      <c r="S1508" s="36">
        <v>1.65</v>
      </c>
      <c r="T1508" s="36">
        <f>STOCK[[#This Row],[Costo Unitario (USD)]]+STOCK[[#This Row],[Costo Envío (USD)]]+STOCK[[#This Row],[Comisión 10%]]</f>
        <v>15.63</v>
      </c>
      <c r="U1508" s="36">
        <f t="shared" si="7"/>
        <v>16</v>
      </c>
      <c r="V1508" s="36">
        <v>30</v>
      </c>
      <c r="W1508" s="36">
        <f>STOCK[[#This Row],[Precio Final]]-STOCK[[#This Row],[Costo total]]</f>
        <v>14.37</v>
      </c>
      <c r="X1508" s="36">
        <f>STOCK[[#This Row],[Ganancia Unitaria]]*STOCK[[#This Row],[Salidas]]</f>
        <v>14.37</v>
      </c>
      <c r="Y1508" s="36"/>
      <c r="Z1508" s="36"/>
      <c r="AA1508" s="36">
        <f>STOCK[[#This Row],[Costo total]]*STOCK[[#This Row],[Entradas]]</f>
        <v>31.26</v>
      </c>
      <c r="AB1508" s="36">
        <f>STOCK[[#This Row],[Stock Actual]]*STOCK[[#This Row],[Costo total]]</f>
        <v>15.63</v>
      </c>
      <c r="AC1508" s="36"/>
    </row>
    <row r="1509" spans="1:29" s="6" customFormat="1" ht="50" customHeight="1">
      <c r="A1509" s="6" t="s">
        <v>3379</v>
      </c>
      <c r="B1509" s="39"/>
      <c r="C1509" s="36" t="s">
        <v>4</v>
      </c>
      <c r="D1509" s="36" t="s">
        <v>3384</v>
      </c>
      <c r="E1509" s="36" t="s">
        <v>3367</v>
      </c>
      <c r="F1509" s="36" t="s">
        <v>3368</v>
      </c>
      <c r="G1509" s="36"/>
      <c r="H1509" s="36">
        <f>STOCK[[#This Row],[Precio Final]]</f>
        <v>30</v>
      </c>
      <c r="I1509" s="101">
        <f>STOCK[[#This Row],[Precio Venta Ideal (x1.5)]]</f>
        <v>16</v>
      </c>
      <c r="J1509" s="37">
        <v>3</v>
      </c>
      <c r="K1509" s="37">
        <f>SUMIFS(VENTAS[Cantidad],VENTAS[Código del producto Vendido],STOCK[[#This Row],[Code]])</f>
        <v>1</v>
      </c>
      <c r="L1509" s="37">
        <f>STOCK[[#This Row],[Entradas]]-STOCK[[#This Row],[Salidas]]</f>
        <v>2</v>
      </c>
      <c r="M1509" s="36">
        <f>STOCK[[#This Row],[Precio Final]]*10%</f>
        <v>3</v>
      </c>
      <c r="N1509" s="36">
        <v>0</v>
      </c>
      <c r="O1509" s="36">
        <v>0</v>
      </c>
      <c r="P1509" s="36">
        <v>10.98</v>
      </c>
      <c r="Q1509" s="37">
        <v>0</v>
      </c>
      <c r="R1509" s="36">
        <v>0</v>
      </c>
      <c r="S1509" s="36">
        <v>1.65</v>
      </c>
      <c r="T1509" s="36">
        <f>STOCK[[#This Row],[Costo Unitario (USD)]]+STOCK[[#This Row],[Costo Envío (USD)]]+STOCK[[#This Row],[Comisión 10%]]</f>
        <v>15.63</v>
      </c>
      <c r="U1509" s="36">
        <f t="shared" si="7"/>
        <v>16</v>
      </c>
      <c r="V1509" s="36">
        <v>30</v>
      </c>
      <c r="W1509" s="36">
        <f>STOCK[[#This Row],[Precio Final]]-STOCK[[#This Row],[Costo total]]</f>
        <v>14.37</v>
      </c>
      <c r="X1509" s="36">
        <f>STOCK[[#This Row],[Ganancia Unitaria]]*STOCK[[#This Row],[Salidas]]</f>
        <v>14.37</v>
      </c>
      <c r="Y1509" s="36"/>
      <c r="Z1509" s="36"/>
      <c r="AA1509" s="36">
        <f>STOCK[[#This Row],[Costo total]]*STOCK[[#This Row],[Entradas]]</f>
        <v>46.89</v>
      </c>
      <c r="AB1509" s="36">
        <f>STOCK[[#This Row],[Stock Actual]]*STOCK[[#This Row],[Costo total]]</f>
        <v>31.26</v>
      </c>
      <c r="AC1509" s="36"/>
    </row>
    <row r="1510" spans="1:29" s="6" customFormat="1" ht="50" customHeight="1">
      <c r="A1510" s="6" t="s">
        <v>3394</v>
      </c>
      <c r="B1510" s="39"/>
      <c r="C1510" s="36" t="s">
        <v>4</v>
      </c>
      <c r="D1510" s="36" t="s">
        <v>3392</v>
      </c>
      <c r="E1510" s="36" t="s">
        <v>3395</v>
      </c>
      <c r="F1510" s="36" t="s">
        <v>244</v>
      </c>
      <c r="G1510" s="36"/>
      <c r="H1510" s="36">
        <f>STOCK[[#This Row],[Precio Final]]</f>
        <v>30</v>
      </c>
      <c r="I1510" s="101">
        <f>STOCK[[#This Row],[Precio Venta Ideal (x1.5)]]</f>
        <v>19</v>
      </c>
      <c r="J1510" s="37">
        <v>1</v>
      </c>
      <c r="K1510" s="37">
        <f>SUMIFS(VENTAS[Cantidad],VENTAS[Código del producto Vendido],STOCK[[#This Row],[Code]])</f>
        <v>0</v>
      </c>
      <c r="L1510" s="37">
        <f>STOCK[[#This Row],[Entradas]]-STOCK[[#This Row],[Salidas]]</f>
        <v>1</v>
      </c>
      <c r="M1510" s="36">
        <f>STOCK[[#This Row],[Precio Final]]*10%</f>
        <v>3</v>
      </c>
      <c r="N1510" s="36">
        <v>0</v>
      </c>
      <c r="O1510" s="36">
        <v>0</v>
      </c>
      <c r="P1510" s="36">
        <v>13.36</v>
      </c>
      <c r="Q1510" s="37">
        <v>0</v>
      </c>
      <c r="R1510" s="36">
        <v>0</v>
      </c>
      <c r="S1510" s="36">
        <v>1.65</v>
      </c>
      <c r="T1510" s="36">
        <f>STOCK[[#This Row],[Costo Unitario (USD)]]+STOCK[[#This Row],[Costo Envío (USD)]]+STOCK[[#This Row],[Comisión 10%]]</f>
        <v>18.009999999999998</v>
      </c>
      <c r="U1510" s="36">
        <f t="shared" si="7"/>
        <v>19</v>
      </c>
      <c r="V1510" s="36">
        <v>30</v>
      </c>
      <c r="W1510" s="36">
        <f>STOCK[[#This Row],[Precio Final]]-STOCK[[#This Row],[Costo total]]</f>
        <v>11.990000000000002</v>
      </c>
      <c r="X1510" s="36">
        <f>STOCK[[#This Row],[Ganancia Unitaria]]*STOCK[[#This Row],[Salidas]]</f>
        <v>0</v>
      </c>
      <c r="Y1510" s="36"/>
      <c r="Z1510" s="36"/>
      <c r="AA1510" s="36">
        <f>STOCK[[#This Row],[Costo total]]*STOCK[[#This Row],[Entradas]]</f>
        <v>18.009999999999998</v>
      </c>
      <c r="AB1510" s="36">
        <f>STOCK[[#This Row],[Stock Actual]]*STOCK[[#This Row],[Costo total]]</f>
        <v>18.009999999999998</v>
      </c>
      <c r="AC1510" s="36"/>
    </row>
    <row r="1511" spans="1:29" s="6" customFormat="1" ht="50" customHeight="1">
      <c r="A1511" s="6" t="s">
        <v>3397</v>
      </c>
      <c r="B1511" s="39"/>
      <c r="C1511" s="36" t="s">
        <v>4</v>
      </c>
      <c r="D1511" s="36" t="s">
        <v>2491</v>
      </c>
      <c r="E1511" s="36" t="s">
        <v>3398</v>
      </c>
      <c r="F1511" s="36" t="s">
        <v>250</v>
      </c>
      <c r="G1511" s="36"/>
      <c r="H1511" s="36">
        <f>STOCK[[#This Row],[Precio Final]]</f>
        <v>40</v>
      </c>
      <c r="I1511" s="101">
        <f>STOCK[[#This Row],[Precio Venta Ideal (x1.5)]]</f>
        <v>16</v>
      </c>
      <c r="J1511" s="37">
        <v>2</v>
      </c>
      <c r="K1511" s="37">
        <f>SUMIFS(VENTAS[Cantidad],VENTAS[Código del producto Vendido],STOCK[[#This Row],[Code]])</f>
        <v>0</v>
      </c>
      <c r="L1511" s="37">
        <f>STOCK[[#This Row],[Entradas]]-STOCK[[#This Row],[Salidas]]</f>
        <v>2</v>
      </c>
      <c r="M1511" s="36">
        <f>STOCK[[#This Row],[Precio Final]]*10%</f>
        <v>4</v>
      </c>
      <c r="N1511" s="36">
        <v>0</v>
      </c>
      <c r="O1511" s="36">
        <v>0</v>
      </c>
      <c r="P1511" s="36">
        <v>10</v>
      </c>
      <c r="Q1511" s="37">
        <v>0</v>
      </c>
      <c r="R1511" s="36">
        <v>0</v>
      </c>
      <c r="S1511" s="36">
        <v>1.65</v>
      </c>
      <c r="T1511" s="36">
        <f>STOCK[[#This Row],[Costo Unitario (USD)]]+STOCK[[#This Row],[Costo Envío (USD)]]+STOCK[[#This Row],[Comisión 10%]]</f>
        <v>15.65</v>
      </c>
      <c r="U1511" s="36">
        <f t="shared" si="7"/>
        <v>16</v>
      </c>
      <c r="V1511" s="36">
        <v>40</v>
      </c>
      <c r="W1511" s="36">
        <f>STOCK[[#This Row],[Precio Final]]-STOCK[[#This Row],[Costo total]]</f>
        <v>24.35</v>
      </c>
      <c r="X1511" s="36">
        <f>STOCK[[#This Row],[Ganancia Unitaria]]*STOCK[[#This Row],[Salidas]]</f>
        <v>0</v>
      </c>
      <c r="Y1511" s="36"/>
      <c r="Z1511" s="36"/>
      <c r="AA1511" s="36">
        <f>STOCK[[#This Row],[Costo total]]*STOCK[[#This Row],[Entradas]]</f>
        <v>31.3</v>
      </c>
      <c r="AB1511" s="36">
        <f>STOCK[[#This Row],[Stock Actual]]*STOCK[[#This Row],[Costo total]]</f>
        <v>31.3</v>
      </c>
      <c r="AC1511" s="36"/>
    </row>
    <row r="1512" spans="1:29" s="6" customFormat="1" ht="50" customHeight="1">
      <c r="A1512" s="6" t="s">
        <v>3399</v>
      </c>
      <c r="B1512" s="39"/>
      <c r="C1512" s="36" t="s">
        <v>4</v>
      </c>
      <c r="D1512" s="36" t="s">
        <v>2491</v>
      </c>
      <c r="E1512" s="36" t="s">
        <v>3398</v>
      </c>
      <c r="F1512" s="36" t="s">
        <v>252</v>
      </c>
      <c r="G1512" s="36"/>
      <c r="H1512" s="36">
        <f>STOCK[[#This Row],[Precio Final]]</f>
        <v>40</v>
      </c>
      <c r="I1512" s="101">
        <f>STOCK[[#This Row],[Precio Venta Ideal (x1.5)]]</f>
        <v>16</v>
      </c>
      <c r="J1512" s="37">
        <v>2</v>
      </c>
      <c r="K1512" s="37">
        <f>SUMIFS(VENTAS[Cantidad],VENTAS[Código del producto Vendido],STOCK[[#This Row],[Code]])</f>
        <v>0</v>
      </c>
      <c r="L1512" s="37">
        <f>STOCK[[#This Row],[Entradas]]-STOCK[[#This Row],[Salidas]]</f>
        <v>2</v>
      </c>
      <c r="M1512" s="36">
        <f>STOCK[[#This Row],[Precio Final]]*10%</f>
        <v>4</v>
      </c>
      <c r="N1512" s="36">
        <v>0</v>
      </c>
      <c r="O1512" s="36">
        <v>0</v>
      </c>
      <c r="P1512" s="36">
        <v>10</v>
      </c>
      <c r="Q1512" s="37">
        <v>0</v>
      </c>
      <c r="R1512" s="36">
        <v>0</v>
      </c>
      <c r="S1512" s="36">
        <v>1.65</v>
      </c>
      <c r="T1512" s="36">
        <f>STOCK[[#This Row],[Costo Unitario (USD)]]+STOCK[[#This Row],[Costo Envío (USD)]]+STOCK[[#This Row],[Comisión 10%]]</f>
        <v>15.65</v>
      </c>
      <c r="U1512" s="36">
        <f t="shared" si="7"/>
        <v>16</v>
      </c>
      <c r="V1512" s="36">
        <v>40</v>
      </c>
      <c r="W1512" s="36">
        <f>STOCK[[#This Row],[Precio Final]]-STOCK[[#This Row],[Costo total]]</f>
        <v>24.35</v>
      </c>
      <c r="X1512" s="36">
        <f>STOCK[[#This Row],[Ganancia Unitaria]]*STOCK[[#This Row],[Salidas]]</f>
        <v>0</v>
      </c>
      <c r="Y1512" s="36"/>
      <c r="Z1512" s="36"/>
      <c r="AA1512" s="36">
        <f>STOCK[[#This Row],[Costo total]]*STOCK[[#This Row],[Entradas]]</f>
        <v>31.3</v>
      </c>
      <c r="AB1512" s="36">
        <f>STOCK[[#This Row],[Stock Actual]]*STOCK[[#This Row],[Costo total]]</f>
        <v>31.3</v>
      </c>
      <c r="AC1512" s="36"/>
    </row>
    <row r="1513" spans="1:29" s="6" customFormat="1" ht="50" customHeight="1">
      <c r="A1513" s="6" t="s">
        <v>3400</v>
      </c>
      <c r="B1513" s="39"/>
      <c r="C1513" s="36" t="s">
        <v>4</v>
      </c>
      <c r="D1513" s="36" t="s">
        <v>2491</v>
      </c>
      <c r="E1513" s="36" t="s">
        <v>3398</v>
      </c>
      <c r="F1513" s="36" t="s">
        <v>2998</v>
      </c>
      <c r="G1513" s="36"/>
      <c r="H1513" s="36">
        <f>STOCK[[#This Row],[Precio Final]]</f>
        <v>40</v>
      </c>
      <c r="I1513" s="101">
        <f>STOCK[[#This Row],[Precio Venta Ideal (x1.5)]]</f>
        <v>16</v>
      </c>
      <c r="J1513" s="37">
        <v>2</v>
      </c>
      <c r="K1513" s="37">
        <f>SUMIFS(VENTAS[Cantidad],VENTAS[Código del producto Vendido],STOCK[[#This Row],[Code]])</f>
        <v>0</v>
      </c>
      <c r="L1513" s="37">
        <f>STOCK[[#This Row],[Entradas]]-STOCK[[#This Row],[Salidas]]</f>
        <v>2</v>
      </c>
      <c r="M1513" s="36">
        <f>STOCK[[#This Row],[Precio Final]]*10%</f>
        <v>4</v>
      </c>
      <c r="N1513" s="36">
        <v>0</v>
      </c>
      <c r="O1513" s="36">
        <v>0</v>
      </c>
      <c r="P1513" s="36">
        <v>10</v>
      </c>
      <c r="Q1513" s="37">
        <v>0</v>
      </c>
      <c r="R1513" s="36">
        <v>0</v>
      </c>
      <c r="S1513" s="36">
        <v>1.65</v>
      </c>
      <c r="T1513" s="36">
        <f>STOCK[[#This Row],[Costo Unitario (USD)]]+STOCK[[#This Row],[Costo Envío (USD)]]+STOCK[[#This Row],[Comisión 10%]]</f>
        <v>15.65</v>
      </c>
      <c r="U1513" s="36">
        <f t="shared" ref="U1513" si="8">ROUNDUP(T1513,0)</f>
        <v>16</v>
      </c>
      <c r="V1513" s="36">
        <v>40</v>
      </c>
      <c r="W1513" s="36">
        <f>STOCK[[#This Row],[Precio Final]]-STOCK[[#This Row],[Costo total]]</f>
        <v>24.35</v>
      </c>
      <c r="X1513" s="36">
        <f>STOCK[[#This Row],[Ganancia Unitaria]]*STOCK[[#This Row],[Salidas]]</f>
        <v>0</v>
      </c>
      <c r="Y1513" s="36"/>
      <c r="Z1513" s="36"/>
      <c r="AA1513" s="36">
        <f>STOCK[[#This Row],[Costo total]]*STOCK[[#This Row],[Entradas]]</f>
        <v>31.3</v>
      </c>
      <c r="AB1513" s="36">
        <f>STOCK[[#This Row],[Stock Actual]]*STOCK[[#This Row],[Costo total]]</f>
        <v>31.3</v>
      </c>
      <c r="AC1513" s="36"/>
    </row>
    <row r="1514" spans="1:29" s="6" customFormat="1" ht="50" customHeight="1">
      <c r="A1514" s="6" t="s">
        <v>3433</v>
      </c>
      <c r="B1514" s="39"/>
      <c r="C1514" s="36" t="s">
        <v>4</v>
      </c>
      <c r="D1514" s="36" t="s">
        <v>3384</v>
      </c>
      <c r="E1514" s="36" t="s">
        <v>3434</v>
      </c>
      <c r="F1514" s="36" t="s">
        <v>238</v>
      </c>
      <c r="G1514" s="36"/>
      <c r="H1514" s="36">
        <f>STOCK[[#This Row],[Precio Final]]</f>
        <v>25</v>
      </c>
      <c r="I1514" s="101">
        <f>STOCK[[#This Row],[Precio Venta Ideal (x1.5)]]</f>
        <v>18</v>
      </c>
      <c r="J1514" s="37">
        <v>1</v>
      </c>
      <c r="K1514" s="37">
        <f>SUMIFS(VENTAS[Cantidad],VENTAS[Código del producto Vendido],STOCK[[#This Row],[Code]])</f>
        <v>1</v>
      </c>
      <c r="L1514" s="37">
        <f>STOCK[[#This Row],[Entradas]]-STOCK[[#This Row],[Salidas]]</f>
        <v>0</v>
      </c>
      <c r="M1514" s="36">
        <f>STOCK[[#This Row],[Precio Final]]*10%</f>
        <v>2.5</v>
      </c>
      <c r="N1514" s="36">
        <v>0</v>
      </c>
      <c r="O1514" s="36">
        <v>0</v>
      </c>
      <c r="P1514" s="36">
        <v>13</v>
      </c>
      <c r="Q1514" s="37">
        <v>0</v>
      </c>
      <c r="R1514" s="36">
        <v>0</v>
      </c>
      <c r="S1514" s="36">
        <v>1.6</v>
      </c>
      <c r="T1514" s="36">
        <f>STOCK[[#This Row],[Costo Unitario (USD)]]+STOCK[[#This Row],[Costo Envío (USD)]]+STOCK[[#This Row],[Comisión 10%]]</f>
        <v>17.100000000000001</v>
      </c>
      <c r="U1514" s="36">
        <f>ROUNDUP(T1514,0)</f>
        <v>18</v>
      </c>
      <c r="V1514" s="36">
        <v>25</v>
      </c>
      <c r="W1514" s="36">
        <f>STOCK[[#This Row],[Precio Final]]-STOCK[[#This Row],[Costo total]]</f>
        <v>7.8999999999999986</v>
      </c>
      <c r="X1514" s="36">
        <f>STOCK[[#This Row],[Ganancia Unitaria]]*STOCK[[#This Row],[Salidas]]</f>
        <v>7.8999999999999986</v>
      </c>
      <c r="Y1514" s="36"/>
      <c r="Z1514" s="36"/>
      <c r="AA1514" s="36">
        <f>STOCK[[#This Row],[Costo total]]*STOCK[[#This Row],[Entradas]]</f>
        <v>17.100000000000001</v>
      </c>
      <c r="AB1514" s="36">
        <f>STOCK[[#This Row],[Stock Actual]]*STOCK[[#This Row],[Costo total]]</f>
        <v>0</v>
      </c>
      <c r="AC1514" s="36"/>
    </row>
    <row r="1515" spans="1:29" s="6" customFormat="1" ht="50" customHeight="1">
      <c r="A1515" s="6" t="s">
        <v>3488</v>
      </c>
      <c r="B1515" s="39"/>
      <c r="C1515" s="36" t="s">
        <v>4</v>
      </c>
      <c r="D1515" s="36" t="s">
        <v>2255</v>
      </c>
      <c r="E1515" s="36" t="s">
        <v>3496</v>
      </c>
      <c r="F1515" s="36" t="s">
        <v>241</v>
      </c>
      <c r="G1515" s="36"/>
      <c r="H1515" s="36">
        <f>STOCK[[#This Row],[Precio Final]]</f>
        <v>18</v>
      </c>
      <c r="I1515" s="101">
        <f>STOCK[[#This Row],[Precio Venta Ideal (x1.5)]]</f>
        <v>11</v>
      </c>
      <c r="J1515" s="37">
        <v>2</v>
      </c>
      <c r="K1515" s="37">
        <f>SUMIFS(VENTAS[Cantidad],VENTAS[Código del producto Vendido],STOCK[[#This Row],[Code]])</f>
        <v>0</v>
      </c>
      <c r="L1515" s="37">
        <f>STOCK[[#This Row],[Entradas]]-STOCK[[#This Row],[Salidas]]</f>
        <v>2</v>
      </c>
      <c r="M1515" s="36">
        <f>STOCK[[#This Row],[Precio Final]]*10%</f>
        <v>1.8</v>
      </c>
      <c r="N1515" s="36">
        <v>0</v>
      </c>
      <c r="O1515" s="36">
        <v>0</v>
      </c>
      <c r="P1515" s="36">
        <v>7.42</v>
      </c>
      <c r="Q1515" s="37">
        <v>0</v>
      </c>
      <c r="R1515" s="36">
        <v>0</v>
      </c>
      <c r="S1515" s="36">
        <v>1.6</v>
      </c>
      <c r="T1515" s="36">
        <f>STOCK[[#This Row],[Costo Unitario (USD)]]+STOCK[[#This Row],[Costo Envío (USD)]]+STOCK[[#This Row],[Comisión 10%]]</f>
        <v>10.82</v>
      </c>
      <c r="U1515" s="36">
        <f>ROUNDUP(T1515,0)</f>
        <v>11</v>
      </c>
      <c r="V1515" s="36">
        <v>18</v>
      </c>
      <c r="W1515" s="36">
        <f>STOCK[[#This Row],[Precio Final]]-STOCK[[#This Row],[Costo total]]</f>
        <v>7.18</v>
      </c>
      <c r="X1515" s="36">
        <f>STOCK[[#This Row],[Ganancia Unitaria]]*STOCK[[#This Row],[Salidas]]</f>
        <v>0</v>
      </c>
      <c r="Y1515" s="36"/>
      <c r="Z1515" s="36"/>
      <c r="AA1515" s="36">
        <f>STOCK[[#This Row],[Costo total]]*STOCK[[#This Row],[Entradas]]</f>
        <v>21.64</v>
      </c>
      <c r="AB1515" s="36">
        <f>STOCK[[#This Row],[Stock Actual]]*STOCK[[#This Row],[Costo total]]</f>
        <v>21.64</v>
      </c>
      <c r="AC1515" s="36"/>
    </row>
    <row r="1516" spans="1:29" s="6" customFormat="1" ht="50" customHeight="1">
      <c r="A1516" s="6" t="s">
        <v>3489</v>
      </c>
      <c r="B1516" s="39"/>
      <c r="C1516" s="36" t="s">
        <v>4</v>
      </c>
      <c r="D1516" s="36" t="s">
        <v>2255</v>
      </c>
      <c r="E1516" s="36" t="s">
        <v>3496</v>
      </c>
      <c r="F1516" s="36" t="s">
        <v>243</v>
      </c>
      <c r="G1516" s="36"/>
      <c r="H1516" s="36">
        <f>STOCK[[#This Row],[Precio Final]]</f>
        <v>18</v>
      </c>
      <c r="I1516" s="101">
        <f>STOCK[[#This Row],[Precio Venta Ideal (x1.5)]]</f>
        <v>12</v>
      </c>
      <c r="J1516" s="37">
        <v>2</v>
      </c>
      <c r="K1516" s="37">
        <f>SUMIFS(VENTAS[Cantidad],VENTAS[Código del producto Vendido],STOCK[[#This Row],[Code]])</f>
        <v>0</v>
      </c>
      <c r="L1516" s="37">
        <f>STOCK[[#This Row],[Entradas]]-STOCK[[#This Row],[Salidas]]</f>
        <v>2</v>
      </c>
      <c r="M1516" s="36">
        <f>STOCK[[#This Row],[Precio Final]]*10%</f>
        <v>1.8</v>
      </c>
      <c r="N1516" s="36">
        <v>0</v>
      </c>
      <c r="O1516" s="36">
        <v>0</v>
      </c>
      <c r="P1516" s="36">
        <v>7.67</v>
      </c>
      <c r="Q1516" s="37">
        <v>0</v>
      </c>
      <c r="R1516" s="36">
        <v>0</v>
      </c>
      <c r="S1516" s="36">
        <v>1.6</v>
      </c>
      <c r="T1516" s="36">
        <f>STOCK[[#This Row],[Costo Unitario (USD)]]+STOCK[[#This Row],[Costo Envío (USD)]]+STOCK[[#This Row],[Comisión 10%]]</f>
        <v>11.07</v>
      </c>
      <c r="U1516" s="36">
        <f>ROUNDUP(T1516,0)</f>
        <v>12</v>
      </c>
      <c r="V1516" s="36">
        <v>18</v>
      </c>
      <c r="W1516" s="36">
        <f>STOCK[[#This Row],[Precio Final]]-STOCK[[#This Row],[Costo total]]</f>
        <v>6.93</v>
      </c>
      <c r="X1516" s="36">
        <f>STOCK[[#This Row],[Ganancia Unitaria]]*STOCK[[#This Row],[Salidas]]</f>
        <v>0</v>
      </c>
      <c r="Y1516" s="36"/>
      <c r="Z1516" s="36"/>
      <c r="AA1516" s="36">
        <f>STOCK[[#This Row],[Costo total]]*STOCK[[#This Row],[Entradas]]</f>
        <v>22.14</v>
      </c>
      <c r="AB1516" s="36">
        <f>STOCK[[#This Row],[Stock Actual]]*STOCK[[#This Row],[Costo total]]</f>
        <v>22.14</v>
      </c>
      <c r="AC1516" s="36"/>
    </row>
    <row r="1517" spans="1:29" s="6" customFormat="1" ht="50" customHeight="1">
      <c r="A1517" s="6" t="s">
        <v>3490</v>
      </c>
      <c r="B1517" s="39"/>
      <c r="C1517" s="36" t="s">
        <v>4</v>
      </c>
      <c r="D1517" s="36" t="s">
        <v>2255</v>
      </c>
      <c r="E1517" s="36" t="s">
        <v>3496</v>
      </c>
      <c r="F1517" s="36" t="s">
        <v>244</v>
      </c>
      <c r="G1517" s="36"/>
      <c r="H1517" s="36">
        <f>STOCK[[#This Row],[Precio Final]]</f>
        <v>18</v>
      </c>
      <c r="I1517" s="101">
        <f>STOCK[[#This Row],[Precio Venta Ideal (x1.5)]]</f>
        <v>12</v>
      </c>
      <c r="J1517" s="37">
        <v>2</v>
      </c>
      <c r="K1517" s="37">
        <f>SUMIFS(VENTAS[Cantidad],VENTAS[Código del producto Vendido],STOCK[[#This Row],[Code]])</f>
        <v>0</v>
      </c>
      <c r="L1517" s="37">
        <f>STOCK[[#This Row],[Entradas]]-STOCK[[#This Row],[Salidas]]</f>
        <v>2</v>
      </c>
      <c r="M1517" s="36">
        <f>STOCK[[#This Row],[Precio Final]]*10%</f>
        <v>1.8</v>
      </c>
      <c r="N1517" s="36">
        <v>0</v>
      </c>
      <c r="O1517" s="36">
        <v>0</v>
      </c>
      <c r="P1517" s="36">
        <v>8.08</v>
      </c>
      <c r="Q1517" s="37">
        <v>0</v>
      </c>
      <c r="R1517" s="36">
        <v>0</v>
      </c>
      <c r="S1517" s="36">
        <v>1.6</v>
      </c>
      <c r="T1517" s="36">
        <f>STOCK[[#This Row],[Costo Unitario (USD)]]+STOCK[[#This Row],[Costo Envío (USD)]]+STOCK[[#This Row],[Comisión 10%]]</f>
        <v>11.48</v>
      </c>
      <c r="U1517" s="36">
        <f>ROUNDUP(T1517,0)</f>
        <v>12</v>
      </c>
      <c r="V1517" s="36">
        <v>18</v>
      </c>
      <c r="W1517" s="36">
        <f>STOCK[[#This Row],[Precio Final]]-STOCK[[#This Row],[Costo total]]</f>
        <v>6.52</v>
      </c>
      <c r="X1517" s="36">
        <f>STOCK[[#This Row],[Ganancia Unitaria]]*STOCK[[#This Row],[Salidas]]</f>
        <v>0</v>
      </c>
      <c r="Y1517" s="36"/>
      <c r="Z1517" s="36"/>
      <c r="AA1517" s="36">
        <f>STOCK[[#This Row],[Costo total]]*STOCK[[#This Row],[Entradas]]</f>
        <v>22.96</v>
      </c>
      <c r="AB1517" s="36">
        <f>STOCK[[#This Row],[Stock Actual]]*STOCK[[#This Row],[Costo total]]</f>
        <v>22.96</v>
      </c>
      <c r="AC1517" s="36"/>
    </row>
    <row r="1518" spans="1:29" s="6" customFormat="1" ht="50" customHeight="1">
      <c r="A1518" s="6" t="s">
        <v>3491</v>
      </c>
      <c r="B1518" s="39"/>
      <c r="C1518" s="36" t="s">
        <v>4</v>
      </c>
      <c r="D1518" s="36" t="s">
        <v>2255</v>
      </c>
      <c r="E1518" s="36" t="s">
        <v>3495</v>
      </c>
      <c r="F1518" s="36" t="s">
        <v>241</v>
      </c>
      <c r="G1518" s="36"/>
      <c r="H1518" s="36">
        <f>STOCK[[#This Row],[Precio Final]]</f>
        <v>18</v>
      </c>
      <c r="I1518" s="101">
        <f>STOCK[[#This Row],[Precio Venta Ideal (x1.5)]]</f>
        <v>12</v>
      </c>
      <c r="J1518" s="37">
        <v>1</v>
      </c>
      <c r="K1518" s="37">
        <f>SUMIFS(VENTAS[Cantidad],VENTAS[Código del producto Vendido],STOCK[[#This Row],[Code]])</f>
        <v>0</v>
      </c>
      <c r="L1518" s="37">
        <f>STOCK[[#This Row],[Entradas]]-STOCK[[#This Row],[Salidas]]</f>
        <v>1</v>
      </c>
      <c r="M1518" s="36">
        <f>STOCK[[#This Row],[Precio Final]]*10%</f>
        <v>1.8</v>
      </c>
      <c r="N1518" s="36">
        <v>0</v>
      </c>
      <c r="O1518" s="36">
        <v>0</v>
      </c>
      <c r="P1518" s="36">
        <v>7.74</v>
      </c>
      <c r="Q1518" s="37">
        <v>0</v>
      </c>
      <c r="R1518" s="36">
        <v>0</v>
      </c>
      <c r="S1518" s="36">
        <v>1.6</v>
      </c>
      <c r="T1518" s="36">
        <f>STOCK[[#This Row],[Costo Unitario (USD)]]+STOCK[[#This Row],[Costo Envío (USD)]]+STOCK[[#This Row],[Comisión 10%]]</f>
        <v>11.14</v>
      </c>
      <c r="U1518" s="36">
        <f>ROUNDUP(T1518,0)</f>
        <v>12</v>
      </c>
      <c r="V1518" s="36">
        <v>18</v>
      </c>
      <c r="W1518" s="36">
        <f>STOCK[[#This Row],[Precio Final]]-STOCK[[#This Row],[Costo total]]</f>
        <v>6.8599999999999994</v>
      </c>
      <c r="X1518" s="36">
        <f>STOCK[[#This Row],[Ganancia Unitaria]]*STOCK[[#This Row],[Salidas]]</f>
        <v>0</v>
      </c>
      <c r="Y1518" s="36"/>
      <c r="Z1518" s="36"/>
      <c r="AA1518" s="36">
        <f>STOCK[[#This Row],[Costo total]]*STOCK[[#This Row],[Entradas]]</f>
        <v>11.14</v>
      </c>
      <c r="AB1518" s="36">
        <f>STOCK[[#This Row],[Stock Actual]]*STOCK[[#This Row],[Costo total]]</f>
        <v>11.14</v>
      </c>
      <c r="AC1518" s="36"/>
    </row>
    <row r="1519" spans="1:29" s="6" customFormat="1" ht="50" customHeight="1">
      <c r="A1519" s="6" t="s">
        <v>3492</v>
      </c>
      <c r="B1519" s="39"/>
      <c r="C1519" s="36" t="s">
        <v>4</v>
      </c>
      <c r="D1519" s="36" t="s">
        <v>2255</v>
      </c>
      <c r="E1519" s="36" t="s">
        <v>3495</v>
      </c>
      <c r="F1519" s="36" t="s">
        <v>243</v>
      </c>
      <c r="G1519" s="36"/>
      <c r="H1519" s="36">
        <f>STOCK[[#This Row],[Precio Final]]</f>
        <v>18</v>
      </c>
      <c r="I1519" s="101">
        <f>STOCK[[#This Row],[Precio Venta Ideal (x1.5)]]</f>
        <v>12</v>
      </c>
      <c r="J1519" s="37">
        <v>1</v>
      </c>
      <c r="K1519" s="37">
        <f>SUMIFS(VENTAS[Cantidad],VENTAS[Código del producto Vendido],STOCK[[#This Row],[Code]])</f>
        <v>0</v>
      </c>
      <c r="L1519" s="37">
        <f>STOCK[[#This Row],[Entradas]]-STOCK[[#This Row],[Salidas]]</f>
        <v>1</v>
      </c>
      <c r="M1519" s="36">
        <f>STOCK[[#This Row],[Precio Final]]*10%</f>
        <v>1.8</v>
      </c>
      <c r="N1519" s="36">
        <v>0</v>
      </c>
      <c r="O1519" s="36">
        <v>0</v>
      </c>
      <c r="P1519" s="36">
        <v>7.74</v>
      </c>
      <c r="Q1519" s="37">
        <v>0</v>
      </c>
      <c r="R1519" s="36">
        <v>0</v>
      </c>
      <c r="S1519" s="36">
        <v>1.6</v>
      </c>
      <c r="T1519" s="36">
        <f>STOCK[[#This Row],[Costo Unitario (USD)]]+STOCK[[#This Row],[Costo Envío (USD)]]+STOCK[[#This Row],[Comisión 10%]]</f>
        <v>11.14</v>
      </c>
      <c r="U1519" s="36">
        <f>ROUNDUP(T1519,0)</f>
        <v>12</v>
      </c>
      <c r="V1519" s="36">
        <v>18</v>
      </c>
      <c r="W1519" s="36">
        <f>STOCK[[#This Row],[Precio Final]]-STOCK[[#This Row],[Costo total]]</f>
        <v>6.8599999999999994</v>
      </c>
      <c r="X1519" s="36">
        <f>STOCK[[#This Row],[Ganancia Unitaria]]*STOCK[[#This Row],[Salidas]]</f>
        <v>0</v>
      </c>
      <c r="Y1519" s="36"/>
      <c r="Z1519" s="36"/>
      <c r="AA1519" s="36">
        <f>STOCK[[#This Row],[Costo total]]*STOCK[[#This Row],[Entradas]]</f>
        <v>11.14</v>
      </c>
      <c r="AB1519" s="36">
        <f>STOCK[[#This Row],[Stock Actual]]*STOCK[[#This Row],[Costo total]]</f>
        <v>11.14</v>
      </c>
      <c r="AC1519" s="36"/>
    </row>
    <row r="1520" spans="1:29" s="6" customFormat="1" ht="50" customHeight="1">
      <c r="A1520" s="6" t="s">
        <v>3493</v>
      </c>
      <c r="B1520" s="39"/>
      <c r="C1520" s="36" t="s">
        <v>4</v>
      </c>
      <c r="D1520" s="36" t="s">
        <v>2255</v>
      </c>
      <c r="E1520" s="36" t="s">
        <v>3495</v>
      </c>
      <c r="F1520" s="36" t="s">
        <v>244</v>
      </c>
      <c r="G1520" s="36"/>
      <c r="H1520" s="36">
        <f>STOCK[[#This Row],[Precio Final]]</f>
        <v>18</v>
      </c>
      <c r="I1520" s="101">
        <f>STOCK[[#This Row],[Precio Venta Ideal (x1.5)]]</f>
        <v>12</v>
      </c>
      <c r="J1520" s="37">
        <v>1</v>
      </c>
      <c r="K1520" s="37">
        <f>SUMIFS(VENTAS[Cantidad],VENTAS[Código del producto Vendido],STOCK[[#This Row],[Code]])</f>
        <v>0</v>
      </c>
      <c r="L1520" s="37">
        <f>STOCK[[#This Row],[Entradas]]-STOCK[[#This Row],[Salidas]]</f>
        <v>1</v>
      </c>
      <c r="M1520" s="36">
        <f>STOCK[[#This Row],[Precio Final]]*10%</f>
        <v>1.8</v>
      </c>
      <c r="N1520" s="36">
        <v>0</v>
      </c>
      <c r="O1520" s="36">
        <v>0</v>
      </c>
      <c r="P1520" s="36">
        <v>7.74</v>
      </c>
      <c r="Q1520" s="37">
        <v>0</v>
      </c>
      <c r="R1520" s="36">
        <v>0</v>
      </c>
      <c r="S1520" s="36">
        <v>1.6</v>
      </c>
      <c r="T1520" s="36">
        <f>STOCK[[#This Row],[Costo Unitario (USD)]]+STOCK[[#This Row],[Costo Envío (USD)]]+STOCK[[#This Row],[Comisión 10%]]</f>
        <v>11.14</v>
      </c>
      <c r="U1520" s="36">
        <f>ROUNDUP(T1520,0)</f>
        <v>12</v>
      </c>
      <c r="V1520" s="36">
        <v>18</v>
      </c>
      <c r="W1520" s="36">
        <f>STOCK[[#This Row],[Precio Final]]-STOCK[[#This Row],[Costo total]]</f>
        <v>6.8599999999999994</v>
      </c>
      <c r="X1520" s="36">
        <f>STOCK[[#This Row],[Ganancia Unitaria]]*STOCK[[#This Row],[Salidas]]</f>
        <v>0</v>
      </c>
      <c r="Y1520" s="36"/>
      <c r="Z1520" s="36"/>
      <c r="AA1520" s="36">
        <f>STOCK[[#This Row],[Costo total]]*STOCK[[#This Row],[Entradas]]</f>
        <v>11.14</v>
      </c>
      <c r="AB1520" s="36">
        <f>STOCK[[#This Row],[Stock Actual]]*STOCK[[#This Row],[Costo total]]</f>
        <v>11.14</v>
      </c>
      <c r="AC1520" s="36"/>
    </row>
    <row r="1521" spans="1:29" s="6" customFormat="1" ht="50" customHeight="1">
      <c r="A1521" s="6" t="s">
        <v>3494</v>
      </c>
      <c r="B1521" s="39"/>
      <c r="C1521" s="36" t="s">
        <v>4</v>
      </c>
      <c r="D1521" s="36" t="s">
        <v>2255</v>
      </c>
      <c r="E1521" s="36" t="s">
        <v>3501</v>
      </c>
      <c r="F1521" s="36" t="s">
        <v>241</v>
      </c>
      <c r="G1521" s="36"/>
      <c r="H1521" s="36">
        <f>STOCK[[#This Row],[Precio Final]]</f>
        <v>18</v>
      </c>
      <c r="I1521" s="101">
        <f>STOCK[[#This Row],[Precio Venta Ideal (x1.5)]]</f>
        <v>12</v>
      </c>
      <c r="J1521" s="37">
        <v>2</v>
      </c>
      <c r="K1521" s="37">
        <f>SUMIFS(VENTAS[Cantidad],VENTAS[Código del producto Vendido],STOCK[[#This Row],[Code]])</f>
        <v>0</v>
      </c>
      <c r="L1521" s="37">
        <f>STOCK[[#This Row],[Entradas]]-STOCK[[#This Row],[Salidas]]</f>
        <v>2</v>
      </c>
      <c r="M1521" s="36">
        <f>STOCK[[#This Row],[Precio Final]]*10%</f>
        <v>1.8</v>
      </c>
      <c r="N1521" s="36">
        <v>0</v>
      </c>
      <c r="O1521" s="36">
        <v>0</v>
      </c>
      <c r="P1521" s="36">
        <v>8.09</v>
      </c>
      <c r="Q1521" s="37">
        <v>0</v>
      </c>
      <c r="R1521" s="36">
        <v>0</v>
      </c>
      <c r="S1521" s="36">
        <v>1.6</v>
      </c>
      <c r="T1521" s="36">
        <f>STOCK[[#This Row],[Costo Unitario (USD)]]+STOCK[[#This Row],[Costo Envío (USD)]]+STOCK[[#This Row],[Comisión 10%]]</f>
        <v>11.49</v>
      </c>
      <c r="U1521" s="36">
        <f>ROUNDUP(T1521,0)</f>
        <v>12</v>
      </c>
      <c r="V1521" s="36">
        <v>18</v>
      </c>
      <c r="W1521" s="36">
        <f>STOCK[[#This Row],[Precio Final]]-STOCK[[#This Row],[Costo total]]</f>
        <v>6.51</v>
      </c>
      <c r="X1521" s="36">
        <f>STOCK[[#This Row],[Ganancia Unitaria]]*STOCK[[#This Row],[Salidas]]</f>
        <v>0</v>
      </c>
      <c r="Y1521" s="36"/>
      <c r="Z1521" s="36"/>
      <c r="AA1521" s="36">
        <f>STOCK[[#This Row],[Costo total]]*STOCK[[#This Row],[Entradas]]</f>
        <v>22.98</v>
      </c>
      <c r="AB1521" s="36">
        <f>STOCK[[#This Row],[Stock Actual]]*STOCK[[#This Row],[Costo total]]</f>
        <v>22.98</v>
      </c>
      <c r="AC1521" s="36"/>
    </row>
    <row r="1522" spans="1:29" s="6" customFormat="1" ht="50" customHeight="1">
      <c r="A1522" s="6" t="s">
        <v>3497</v>
      </c>
      <c r="B1522" s="39"/>
      <c r="C1522" s="36" t="s">
        <v>4</v>
      </c>
      <c r="D1522" s="36" t="s">
        <v>2255</v>
      </c>
      <c r="E1522" s="36" t="s">
        <v>3501</v>
      </c>
      <c r="F1522" s="36" t="s">
        <v>243</v>
      </c>
      <c r="G1522" s="36"/>
      <c r="H1522" s="36">
        <f>STOCK[[#This Row],[Precio Final]]</f>
        <v>18</v>
      </c>
      <c r="I1522" s="101">
        <f>STOCK[[#This Row],[Precio Venta Ideal (x1.5)]]</f>
        <v>10</v>
      </c>
      <c r="J1522" s="37">
        <v>2</v>
      </c>
      <c r="K1522" s="37">
        <f>SUMIFS(VENTAS[Cantidad],VENTAS[Código del producto Vendido],STOCK[[#This Row],[Code]])</f>
        <v>0</v>
      </c>
      <c r="L1522" s="37">
        <f>STOCK[[#This Row],[Entradas]]-STOCK[[#This Row],[Salidas]]</f>
        <v>2</v>
      </c>
      <c r="M1522" s="36">
        <f>STOCK[[#This Row],[Precio Final]]*10%</f>
        <v>1.8</v>
      </c>
      <c r="N1522" s="36">
        <v>0</v>
      </c>
      <c r="O1522" s="36">
        <v>0</v>
      </c>
      <c r="P1522" s="36">
        <v>8.09</v>
      </c>
      <c r="Q1522" s="37">
        <v>0</v>
      </c>
      <c r="R1522" s="36">
        <v>0</v>
      </c>
      <c r="S1522" s="36">
        <f>STOCK[[#This Row],[Peso (g)]]*STOCK[[#This Row],[Precio Envío Kilogramo (USD)]]/1000</f>
        <v>0</v>
      </c>
      <c r="T1522" s="36">
        <f>STOCK[[#This Row],[Costo Unitario (USD)]]+STOCK[[#This Row],[Costo Envío (USD)]]+STOCK[[#This Row],[Comisión 10%]]</f>
        <v>9.89</v>
      </c>
      <c r="U1522" s="36">
        <f>ROUNDUP(T1522,0)</f>
        <v>10</v>
      </c>
      <c r="V1522" s="36">
        <v>18</v>
      </c>
      <c r="W1522" s="36">
        <f>STOCK[[#This Row],[Precio Final]]-STOCK[[#This Row],[Costo total]]</f>
        <v>8.11</v>
      </c>
      <c r="X1522" s="36">
        <f>STOCK[[#This Row],[Ganancia Unitaria]]*STOCK[[#This Row],[Salidas]]</f>
        <v>0</v>
      </c>
      <c r="Y1522" s="36"/>
      <c r="Z1522" s="36"/>
      <c r="AA1522" s="36">
        <f>STOCK[[#This Row],[Costo total]]*STOCK[[#This Row],[Entradas]]</f>
        <v>19.78</v>
      </c>
      <c r="AB1522" s="36">
        <f>STOCK[[#This Row],[Stock Actual]]*STOCK[[#This Row],[Costo total]]</f>
        <v>19.78</v>
      </c>
      <c r="AC1522" s="36"/>
    </row>
    <row r="1523" spans="1:29" s="6" customFormat="1" ht="50" customHeight="1">
      <c r="A1523" s="6" t="s">
        <v>3498</v>
      </c>
      <c r="B1523" s="39"/>
      <c r="C1523" s="36" t="s">
        <v>4</v>
      </c>
      <c r="D1523" s="36" t="s">
        <v>2255</v>
      </c>
      <c r="E1523" s="36" t="s">
        <v>3501</v>
      </c>
      <c r="F1523" s="36" t="s">
        <v>244</v>
      </c>
      <c r="G1523" s="36"/>
      <c r="H1523" s="36">
        <f>STOCK[[#This Row],[Precio Final]]</f>
        <v>18</v>
      </c>
      <c r="I1523" s="101">
        <f>STOCK[[#This Row],[Precio Venta Ideal (x1.5)]]</f>
        <v>10</v>
      </c>
      <c r="J1523" s="37">
        <v>2</v>
      </c>
      <c r="K1523" s="37">
        <f>SUMIFS(VENTAS[Cantidad],VENTAS[Código del producto Vendido],STOCK[[#This Row],[Code]])</f>
        <v>0</v>
      </c>
      <c r="L1523" s="37">
        <f>STOCK[[#This Row],[Entradas]]-STOCK[[#This Row],[Salidas]]</f>
        <v>2</v>
      </c>
      <c r="M1523" s="36">
        <f>STOCK[[#This Row],[Precio Final]]*10%</f>
        <v>1.8</v>
      </c>
      <c r="N1523" s="36">
        <v>0</v>
      </c>
      <c r="O1523" s="36">
        <v>0</v>
      </c>
      <c r="P1523" s="36">
        <v>8.09</v>
      </c>
      <c r="Q1523" s="37">
        <v>0</v>
      </c>
      <c r="R1523" s="36">
        <v>0</v>
      </c>
      <c r="S1523" s="36">
        <f>STOCK[[#This Row],[Peso (g)]]*STOCK[[#This Row],[Precio Envío Kilogramo (USD)]]/1000</f>
        <v>0</v>
      </c>
      <c r="T1523" s="36">
        <f>STOCK[[#This Row],[Costo Unitario (USD)]]+STOCK[[#This Row],[Costo Envío (USD)]]+STOCK[[#This Row],[Comisión 10%]]</f>
        <v>9.89</v>
      </c>
      <c r="U1523" s="36">
        <f>ROUNDUP(T1523,0)</f>
        <v>10</v>
      </c>
      <c r="V1523" s="36">
        <v>18</v>
      </c>
      <c r="W1523" s="36">
        <f>STOCK[[#This Row],[Precio Final]]-STOCK[[#This Row],[Costo total]]</f>
        <v>8.11</v>
      </c>
      <c r="X1523" s="36">
        <f>STOCK[[#This Row],[Ganancia Unitaria]]*STOCK[[#This Row],[Salidas]]</f>
        <v>0</v>
      </c>
      <c r="Y1523" s="36"/>
      <c r="Z1523" s="36"/>
      <c r="AA1523" s="36">
        <f>STOCK[[#This Row],[Costo total]]*STOCK[[#This Row],[Entradas]]</f>
        <v>19.78</v>
      </c>
      <c r="AB1523" s="36">
        <f>STOCK[[#This Row],[Stock Actual]]*STOCK[[#This Row],[Costo total]]</f>
        <v>19.78</v>
      </c>
      <c r="AC1523" s="36"/>
    </row>
    <row r="1524" spans="1:29" s="6" customFormat="1" ht="50" customHeight="1">
      <c r="A1524" s="6" t="s">
        <v>3499</v>
      </c>
      <c r="B1524" s="39"/>
      <c r="C1524" s="36" t="s">
        <v>4</v>
      </c>
      <c r="D1524" s="36" t="s">
        <v>2255</v>
      </c>
      <c r="E1524" s="36" t="s">
        <v>3502</v>
      </c>
      <c r="F1524" s="36"/>
      <c r="G1524" s="36"/>
      <c r="H1524" s="36">
        <f>STOCK[[#This Row],[Precio Final]]</f>
        <v>18</v>
      </c>
      <c r="I1524" s="101">
        <f>STOCK[[#This Row],[Precio Venta Ideal (x1.5)]]</f>
        <v>10</v>
      </c>
      <c r="J1524" s="37">
        <v>2</v>
      </c>
      <c r="K1524" s="37">
        <f>SUMIFS(VENTAS[Cantidad],VENTAS[Código del producto Vendido],STOCK[[#This Row],[Code]])</f>
        <v>0</v>
      </c>
      <c r="L1524" s="37">
        <f>STOCK[[#This Row],[Entradas]]-STOCK[[#This Row],[Salidas]]</f>
        <v>2</v>
      </c>
      <c r="M1524" s="36">
        <f>STOCK[[#This Row],[Precio Final]]*10%</f>
        <v>1.8</v>
      </c>
      <c r="N1524" s="36">
        <v>0</v>
      </c>
      <c r="O1524" s="36">
        <v>0</v>
      </c>
      <c r="P1524" s="36">
        <v>8.08</v>
      </c>
      <c r="Q1524" s="37">
        <v>0</v>
      </c>
      <c r="R1524" s="36">
        <v>0</v>
      </c>
      <c r="S1524" s="36">
        <f>STOCK[[#This Row],[Peso (g)]]*STOCK[[#This Row],[Precio Envío Kilogramo (USD)]]/1000</f>
        <v>0</v>
      </c>
      <c r="T1524" s="36">
        <f>STOCK[[#This Row],[Costo Unitario (USD)]]+STOCK[[#This Row],[Costo Envío (USD)]]+STOCK[[#This Row],[Comisión 10%]]</f>
        <v>9.8800000000000008</v>
      </c>
      <c r="U1524" s="36">
        <f>ROUNDUP(T1524,0)</f>
        <v>10</v>
      </c>
      <c r="V1524" s="36">
        <v>18</v>
      </c>
      <c r="W1524" s="36">
        <f>STOCK[[#This Row],[Precio Final]]-STOCK[[#This Row],[Costo total]]</f>
        <v>8.1199999999999992</v>
      </c>
      <c r="X1524" s="36">
        <f>STOCK[[#This Row],[Ganancia Unitaria]]*STOCK[[#This Row],[Salidas]]</f>
        <v>0</v>
      </c>
      <c r="Y1524" s="36"/>
      <c r="Z1524" s="36"/>
      <c r="AA1524" s="36">
        <f>STOCK[[#This Row],[Costo total]]*STOCK[[#This Row],[Entradas]]</f>
        <v>19.760000000000002</v>
      </c>
      <c r="AB1524" s="36">
        <f>STOCK[[#This Row],[Stock Actual]]*STOCK[[#This Row],[Costo total]]</f>
        <v>19.760000000000002</v>
      </c>
      <c r="AC1524" s="36"/>
    </row>
    <row r="1525" spans="1:29" s="6" customFormat="1" ht="50" customHeight="1">
      <c r="A1525" s="6" t="s">
        <v>3500</v>
      </c>
      <c r="B1525" s="39"/>
      <c r="C1525" s="36" t="s">
        <v>4</v>
      </c>
      <c r="D1525" s="36" t="s">
        <v>2255</v>
      </c>
      <c r="E1525" s="36" t="s">
        <v>3502</v>
      </c>
      <c r="F1525" s="36"/>
      <c r="G1525" s="36"/>
      <c r="H1525" s="36">
        <f>STOCK[[#This Row],[Precio Final]]</f>
        <v>18</v>
      </c>
      <c r="I1525" s="101">
        <f>STOCK[[#This Row],[Precio Venta Ideal (x1.5)]]</f>
        <v>10</v>
      </c>
      <c r="J1525" s="37">
        <v>2</v>
      </c>
      <c r="K1525" s="37">
        <f>SUMIFS(VENTAS[Cantidad],VENTAS[Código del producto Vendido],STOCK[[#This Row],[Code]])</f>
        <v>0</v>
      </c>
      <c r="L1525" s="37">
        <f>STOCK[[#This Row],[Entradas]]-STOCK[[#This Row],[Salidas]]</f>
        <v>2</v>
      </c>
      <c r="M1525" s="36">
        <f>STOCK[[#This Row],[Precio Final]]*10%</f>
        <v>1.8</v>
      </c>
      <c r="N1525" s="36">
        <v>0</v>
      </c>
      <c r="O1525" s="36">
        <v>0</v>
      </c>
      <c r="P1525" s="36">
        <v>8.08</v>
      </c>
      <c r="Q1525" s="37">
        <v>0</v>
      </c>
      <c r="R1525" s="36">
        <v>0</v>
      </c>
      <c r="S1525" s="36">
        <f>STOCK[[#This Row],[Peso (g)]]*STOCK[[#This Row],[Precio Envío Kilogramo (USD)]]/1000</f>
        <v>0</v>
      </c>
      <c r="T1525" s="36">
        <f>STOCK[[#This Row],[Costo Unitario (USD)]]+STOCK[[#This Row],[Costo Envío (USD)]]+STOCK[[#This Row],[Comisión 10%]]</f>
        <v>9.8800000000000008</v>
      </c>
      <c r="U1525" s="36">
        <f>ROUNDUP(T1525,0)</f>
        <v>10</v>
      </c>
      <c r="V1525" s="36">
        <v>18</v>
      </c>
      <c r="W1525" s="36">
        <f>STOCK[[#This Row],[Precio Final]]-STOCK[[#This Row],[Costo total]]</f>
        <v>8.1199999999999992</v>
      </c>
      <c r="X1525" s="36">
        <f>STOCK[[#This Row],[Ganancia Unitaria]]*STOCK[[#This Row],[Salidas]]</f>
        <v>0</v>
      </c>
      <c r="Y1525" s="36"/>
      <c r="Z1525" s="36"/>
      <c r="AA1525" s="36">
        <f>STOCK[[#This Row],[Costo total]]*STOCK[[#This Row],[Entradas]]</f>
        <v>19.760000000000002</v>
      </c>
      <c r="AB1525" s="36">
        <f>STOCK[[#This Row],[Stock Actual]]*STOCK[[#This Row],[Costo total]]</f>
        <v>19.760000000000002</v>
      </c>
      <c r="AC1525" s="36"/>
    </row>
    <row r="1526" spans="1:29" s="6" customFormat="1" ht="50" customHeight="1">
      <c r="A1526" s="6" t="s">
        <v>3503</v>
      </c>
      <c r="B1526" s="39"/>
      <c r="C1526" s="36" t="s">
        <v>4</v>
      </c>
      <c r="D1526" s="36" t="s">
        <v>2255</v>
      </c>
      <c r="E1526" s="36" t="s">
        <v>3502</v>
      </c>
      <c r="F1526" s="36"/>
      <c r="G1526" s="36"/>
      <c r="H1526" s="36">
        <f>STOCK[[#This Row],[Precio Final]]</f>
        <v>18</v>
      </c>
      <c r="I1526" s="101">
        <f>STOCK[[#This Row],[Precio Venta Ideal (x1.5)]]</f>
        <v>10</v>
      </c>
      <c r="J1526" s="37">
        <v>2</v>
      </c>
      <c r="K1526" s="37">
        <f>SUMIFS(VENTAS[Cantidad],VENTAS[Código del producto Vendido],STOCK[[#This Row],[Code]])</f>
        <v>0</v>
      </c>
      <c r="L1526" s="37">
        <f>STOCK[[#This Row],[Entradas]]-STOCK[[#This Row],[Salidas]]</f>
        <v>2</v>
      </c>
      <c r="M1526" s="36">
        <f>STOCK[[#This Row],[Precio Final]]*10%</f>
        <v>1.8</v>
      </c>
      <c r="N1526" s="36">
        <v>0</v>
      </c>
      <c r="O1526" s="36">
        <v>0</v>
      </c>
      <c r="P1526" s="36">
        <v>8.08</v>
      </c>
      <c r="Q1526" s="37">
        <v>0</v>
      </c>
      <c r="R1526" s="36">
        <v>0</v>
      </c>
      <c r="S1526" s="36">
        <f>STOCK[[#This Row],[Peso (g)]]*STOCK[[#This Row],[Precio Envío Kilogramo (USD)]]/1000</f>
        <v>0</v>
      </c>
      <c r="T1526" s="36">
        <f>STOCK[[#This Row],[Costo Unitario (USD)]]+STOCK[[#This Row],[Costo Envío (USD)]]+STOCK[[#This Row],[Comisión 10%]]</f>
        <v>9.8800000000000008</v>
      </c>
      <c r="U1526" s="36">
        <f>ROUNDUP(T1526,0)</f>
        <v>10</v>
      </c>
      <c r="V1526" s="36">
        <v>18</v>
      </c>
      <c r="W1526" s="36">
        <f>STOCK[[#This Row],[Precio Final]]-STOCK[[#This Row],[Costo total]]</f>
        <v>8.1199999999999992</v>
      </c>
      <c r="X1526" s="36">
        <f>STOCK[[#This Row],[Ganancia Unitaria]]*STOCK[[#This Row],[Salidas]]</f>
        <v>0</v>
      </c>
      <c r="Y1526" s="36"/>
      <c r="Z1526" s="36"/>
      <c r="AA1526" s="36">
        <f>STOCK[[#This Row],[Costo total]]*STOCK[[#This Row],[Entradas]]</f>
        <v>19.760000000000002</v>
      </c>
      <c r="AB1526" s="36">
        <f>STOCK[[#This Row],[Stock Actual]]*STOCK[[#This Row],[Costo total]]</f>
        <v>19.760000000000002</v>
      </c>
      <c r="AC1526" s="36"/>
    </row>
    <row r="1527" spans="1:29" s="6" customFormat="1" ht="204" customHeight="1">
      <c r="A1527" s="35" t="s">
        <v>2910</v>
      </c>
      <c r="B1527" s="33" t="s">
        <v>2909</v>
      </c>
      <c r="C1527" s="33" t="s">
        <v>2909</v>
      </c>
      <c r="D1527" s="35" t="s">
        <v>2910</v>
      </c>
      <c r="E1527" s="35" t="s">
        <v>2910</v>
      </c>
      <c r="F1527" s="35" t="s">
        <v>2910</v>
      </c>
      <c r="G1527" s="31"/>
      <c r="H1527" s="33" t="s">
        <v>2909</v>
      </c>
      <c r="I1527" s="33" t="s">
        <v>2909</v>
      </c>
      <c r="J1527" s="35">
        <v>2</v>
      </c>
      <c r="K1527" s="33" t="s">
        <v>2909</v>
      </c>
      <c r="L1527" s="33" t="s">
        <v>2909</v>
      </c>
      <c r="M1527" s="33" t="s">
        <v>2909</v>
      </c>
      <c r="N1527" s="31"/>
      <c r="O1527" s="31"/>
      <c r="P1527" s="35" t="s">
        <v>2910</v>
      </c>
      <c r="Q1527" s="31"/>
      <c r="R1527" s="31"/>
      <c r="S1527" s="35" t="s">
        <v>2910</v>
      </c>
      <c r="T1527" s="33" t="s">
        <v>2909</v>
      </c>
      <c r="U1527" s="33" t="s">
        <v>2909</v>
      </c>
      <c r="V1527" s="35" t="s">
        <v>2910</v>
      </c>
      <c r="W1527" s="33" t="s">
        <v>2909</v>
      </c>
      <c r="X1527" s="33" t="s">
        <v>2909</v>
      </c>
      <c r="Y1527" s="32"/>
      <c r="Z1527" s="31"/>
      <c r="AA1527" s="33" t="s">
        <v>2909</v>
      </c>
      <c r="AB1527" s="33" t="s">
        <v>2909</v>
      </c>
      <c r="AC1527" s="31"/>
    </row>
    <row r="1528" spans="1:29" s="38" customFormat="1" ht="50" customHeight="1">
      <c r="A1528" s="1"/>
      <c r="B1528" s="1"/>
      <c r="C1528" s="1"/>
      <c r="D1528" s="7"/>
      <c r="E1528" s="2"/>
      <c r="F1528" s="2"/>
      <c r="G1528" s="1"/>
      <c r="H1528" s="1"/>
      <c r="I1528" s="1"/>
      <c r="J1528" s="1"/>
      <c r="K1528" s="1"/>
      <c r="L1528" s="1"/>
      <c r="M1528" s="1"/>
      <c r="N1528" s="1"/>
      <c r="O1528" s="3"/>
      <c r="P1528" s="3"/>
      <c r="Q1528" s="1"/>
      <c r="R1528" s="1"/>
      <c r="S1528" s="3"/>
      <c r="T1528" s="3"/>
      <c r="U1528" s="10"/>
      <c r="V1528" s="3"/>
      <c r="W1528" s="3"/>
      <c r="X1528" s="3"/>
      <c r="Y1528" s="30"/>
      <c r="Z1528" s="1"/>
      <c r="AA1528" s="1"/>
      <c r="AB1528" s="1"/>
      <c r="AC1528" s="1"/>
    </row>
    <row r="1529" spans="1:29" s="38" customFormat="1" ht="50" customHeight="1">
      <c r="A1529" s="1"/>
      <c r="B1529" s="1"/>
      <c r="C1529" s="1"/>
      <c r="D1529" s="7"/>
      <c r="E1529" s="2"/>
      <c r="F1529" s="2"/>
      <c r="G1529" s="1"/>
      <c r="H1529" s="1"/>
      <c r="I1529" s="1"/>
      <c r="J1529" s="1"/>
      <c r="K1529" s="1"/>
      <c r="L1529" s="1"/>
      <c r="M1529" s="1"/>
      <c r="N1529" s="1"/>
      <c r="O1529" s="3"/>
      <c r="P1529" s="3"/>
      <c r="Q1529" s="1"/>
      <c r="R1529" s="1"/>
      <c r="S1529" s="3"/>
      <c r="T1529" s="3"/>
      <c r="U1529" s="10"/>
      <c r="V1529" s="3"/>
      <c r="W1529" s="3"/>
      <c r="X1529" s="3"/>
      <c r="Y1529" s="30"/>
      <c r="Z1529" s="1"/>
      <c r="AA1529" s="1"/>
      <c r="AB1529" s="1"/>
      <c r="AC1529" s="1"/>
    </row>
    <row r="1530" spans="1:29" s="38" customFormat="1" ht="50" customHeight="1">
      <c r="A1530" s="1"/>
      <c r="B1530" s="1"/>
      <c r="C1530" s="1"/>
      <c r="D1530" s="7"/>
      <c r="E1530" s="2"/>
      <c r="F1530" s="2"/>
      <c r="G1530" s="1"/>
      <c r="H1530" s="1"/>
      <c r="I1530" s="1"/>
      <c r="J1530" s="1"/>
      <c r="K1530" s="1"/>
      <c r="L1530" s="1"/>
      <c r="M1530" s="1"/>
      <c r="N1530" s="1"/>
      <c r="O1530" s="3"/>
      <c r="P1530" s="3"/>
      <c r="Q1530" s="1"/>
      <c r="R1530" s="1"/>
      <c r="S1530" s="3"/>
      <c r="T1530" s="3"/>
      <c r="U1530" s="10"/>
      <c r="V1530" s="3"/>
      <c r="W1530" s="3"/>
      <c r="X1530" s="3"/>
      <c r="Y1530" s="30"/>
      <c r="Z1530" s="1"/>
      <c r="AA1530" s="1"/>
      <c r="AB1530" s="1"/>
      <c r="AC1530" s="1"/>
    </row>
    <row r="1531" spans="1:29" s="34" customFormat="1" ht="13">
      <c r="A1531" s="1"/>
      <c r="B1531" s="1"/>
      <c r="C1531" s="1"/>
      <c r="D1531" s="7"/>
      <c r="E1531" s="2"/>
      <c r="F1531" s="2"/>
      <c r="G1531" s="1"/>
      <c r="H1531" s="1"/>
      <c r="I1531" s="1"/>
      <c r="J1531" s="1"/>
      <c r="K1531" s="1"/>
      <c r="L1531" s="1"/>
      <c r="M1531" s="1"/>
      <c r="N1531" s="1"/>
      <c r="O1531" s="3"/>
      <c r="P1531" s="3"/>
      <c r="Q1531" s="1"/>
      <c r="R1531" s="1"/>
      <c r="S1531" s="3"/>
      <c r="T1531" s="3"/>
      <c r="U1531" s="10"/>
      <c r="V1531" s="3"/>
      <c r="W1531" s="3"/>
      <c r="X1531" s="3"/>
      <c r="Y1531" s="30"/>
      <c r="Z1531" s="1"/>
      <c r="AA1531" s="1"/>
      <c r="AB1531" s="1"/>
      <c r="AC1531" s="1"/>
    </row>
  </sheetData>
  <phoneticPr fontId="6" type="noConversion"/>
  <conditionalFormatting sqref="L2:M1526">
    <cfRule type="cellIs" dxfId="44" priority="198" operator="lessThan">
      <formula>0</formula>
    </cfRule>
    <cfRule type="cellIs" dxfId="43"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429 L1313:AC1429 A1313:J1429 A1430:AC1526">
    <cfRule type="expression" dxfId="42" priority="196">
      <formula>$L2=0</formula>
    </cfRule>
  </conditionalFormatting>
  <conditionalFormatting sqref="A2:B2">
    <cfRule type="expression" dxfId="41" priority="195">
      <formula>$L2=0</formula>
    </cfRule>
  </conditionalFormatting>
  <conditionalFormatting sqref="N2:R2">
    <cfRule type="expression" dxfId="40" priority="193">
      <formula>$L2=0</formula>
    </cfRule>
  </conditionalFormatting>
  <conditionalFormatting sqref="N2:R2 N1313:R1526">
    <cfRule type="containsBlanks" dxfId="39" priority="194">
      <formula>LEN(TRIM(N2))=0</formula>
    </cfRule>
  </conditionalFormatting>
  <conditionalFormatting sqref="D2:G2">
    <cfRule type="expression" dxfId="38" priority="192">
      <formula>$L2=0</formula>
    </cfRule>
  </conditionalFormatting>
  <conditionalFormatting sqref="C2">
    <cfRule type="expression" dxfId="37" priority="191">
      <formula>$L2=0</formula>
    </cfRule>
  </conditionalFormatting>
  <conditionalFormatting sqref="U2">
    <cfRule type="expression" dxfId="36" priority="190">
      <formula>$L2=0</formula>
    </cfRule>
  </conditionalFormatting>
  <conditionalFormatting sqref="A3:B3">
    <cfRule type="expression" dxfId="35" priority="142">
      <formula>$L3=0</formula>
    </cfRule>
  </conditionalFormatting>
  <conditionalFormatting sqref="N3:R3">
    <cfRule type="expression" dxfId="34" priority="140">
      <formula>$L3=0</formula>
    </cfRule>
  </conditionalFormatting>
  <conditionalFormatting sqref="N3:R3">
    <cfRule type="containsBlanks" dxfId="33" priority="141">
      <formula>LEN(TRIM(N3))=0</formula>
    </cfRule>
  </conditionalFormatting>
  <conditionalFormatting sqref="D3:G3">
    <cfRule type="expression" dxfId="32" priority="139">
      <formula>$L3=0</formula>
    </cfRule>
  </conditionalFormatting>
  <conditionalFormatting sqref="C3">
    <cfRule type="expression" dxfId="31" priority="138">
      <formula>$L3=0</formula>
    </cfRule>
  </conditionalFormatting>
  <conditionalFormatting sqref="A2:B2">
    <cfRule type="duplicateValues" dxfId="30" priority="2717"/>
  </conditionalFormatting>
  <conditionalFormatting sqref="A3:B3">
    <cfRule type="duplicateValues" dxfId="29" priority="2718"/>
  </conditionalFormatting>
  <conditionalFormatting sqref="Y2">
    <cfRule type="expression" dxfId="28" priority="55">
      <formula>$L2=0</formula>
    </cfRule>
  </conditionalFormatting>
  <conditionalFormatting sqref="Z2:AC2">
    <cfRule type="expression" dxfId="27" priority="54">
      <formula>$L2=0</formula>
    </cfRule>
  </conditionalFormatting>
  <conditionalFormatting sqref="Y3:AC3">
    <cfRule type="expression" dxfId="26"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5"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23"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22"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1"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0"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19"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18"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17"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16"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15"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14"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13"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12"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11"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10" priority="16">
      <formula>$L5=0</formula>
    </cfRule>
  </conditionalFormatting>
  <conditionalFormatting sqref="P1212:P1213">
    <cfRule type="expression" dxfId="9" priority="13">
      <formula>$L1212=0</formula>
    </cfRule>
  </conditionalFormatting>
  <conditionalFormatting sqref="P1212:P1213">
    <cfRule type="containsBlanks" dxfId="8" priority="14">
      <formula>LEN(TRIM(P1212))=0</formula>
    </cfRule>
  </conditionalFormatting>
  <conditionalFormatting sqref="A1313:B1526">
    <cfRule type="duplicateValues" dxfId="7" priority="2767"/>
  </conditionalFormatting>
  <dataValidations disablePrompts="1" count="1">
    <dataValidation type="list" allowBlank="1" showInputMessage="1" showErrorMessage="1" sqref="B228:B237 B2:B163 B165:B226" xr:uid="{623B9E46-E579-8C41-918C-4848932067A0}">
      <formula1>$A$2:$A$1000910</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611"/>
  <sheetViews>
    <sheetView topLeftCell="E1576" zoomScale="180" zoomScaleNormal="125" workbookViewId="0">
      <selection activeCell="E1587" sqref="A1587:XFD1587"/>
    </sheetView>
  </sheetViews>
  <sheetFormatPr baseColWidth="10" defaultRowHeight="4"/>
  <cols>
    <col min="1" max="1" width="47" style="47" bestFit="1" customWidth="1"/>
    <col min="2" max="2" width="102" style="47" bestFit="1" customWidth="1"/>
    <col min="3" max="3" width="138" style="47" customWidth="1"/>
    <col min="4" max="4" width="134" style="47" bestFit="1" customWidth="1"/>
    <col min="5" max="5" width="92" style="47" customWidth="1"/>
    <col min="6" max="6" width="257" style="47" customWidth="1"/>
    <col min="7" max="7" width="79" style="99" customWidth="1"/>
    <col min="8" max="8" width="71" style="51" bestFit="1" customWidth="1"/>
    <col min="9" max="12" width="63" style="51" bestFit="1" customWidth="1"/>
    <col min="13" max="13" width="141" style="47" bestFit="1" customWidth="1"/>
    <col min="14" max="16384" width="13" style="47"/>
  </cols>
  <sheetData>
    <row r="1" spans="1:14" ht="19" customHeight="1">
      <c r="A1" s="103" t="s">
        <v>1376</v>
      </c>
      <c r="B1" s="103"/>
      <c r="C1" s="103"/>
      <c r="D1" s="103"/>
      <c r="E1" s="103"/>
      <c r="G1" s="104" t="s">
        <v>1377</v>
      </c>
      <c r="H1" s="104"/>
      <c r="I1" s="48"/>
      <c r="J1" s="49"/>
      <c r="K1" s="50"/>
    </row>
    <row r="2" spans="1:14" s="55" customFormat="1" ht="35" customHeight="1">
      <c r="A2" s="52" t="s">
        <v>15</v>
      </c>
      <c r="B2" s="52" t="s">
        <v>1486</v>
      </c>
      <c r="C2" s="52" t="s">
        <v>1374</v>
      </c>
      <c r="D2" s="52" t="s">
        <v>1375</v>
      </c>
      <c r="E2" s="52" t="s">
        <v>1373</v>
      </c>
      <c r="F2" s="52" t="s">
        <v>21</v>
      </c>
      <c r="G2" s="53" t="s">
        <v>16</v>
      </c>
      <c r="H2" s="54" t="s">
        <v>22</v>
      </c>
      <c r="I2" s="54" t="s">
        <v>1379</v>
      </c>
      <c r="J2" s="54" t="s">
        <v>1369</v>
      </c>
      <c r="K2" s="54" t="s">
        <v>2913</v>
      </c>
      <c r="L2" s="54" t="s">
        <v>11</v>
      </c>
      <c r="M2" s="52" t="s">
        <v>2911</v>
      </c>
    </row>
    <row r="3" spans="1:14" ht="20" customHeight="1">
      <c r="A3" s="56">
        <v>45017</v>
      </c>
      <c r="B3" s="57"/>
      <c r="C3" s="57"/>
      <c r="D3" s="57"/>
      <c r="E3" s="57" t="s">
        <v>25</v>
      </c>
      <c r="F3" s="57" t="str">
        <f>IFERROR(VLOOKUP(VENTAS[[#This Row],[Código del producto Vendido]],STOCK[],5,FALSE),"-")</f>
        <v>Bañador de una pieza con degradado</v>
      </c>
      <c r="G3" s="58">
        <v>1</v>
      </c>
      <c r="H3" s="59">
        <v>25</v>
      </c>
      <c r="I3" s="59">
        <f>VENTAS[[#This Row],[Cantidad]]*VENTAS[[#This Row],[Precio Venta]]</f>
        <v>25</v>
      </c>
      <c r="J3" s="59">
        <f>IF(VENTAS[[#This Row],[Nombre del Gestor]]&gt;1,  VENTAS[[#This Row],[Total]]*10%, 0)</f>
        <v>0</v>
      </c>
      <c r="K3" s="59">
        <f>IFERROR(VLOOKUP(VENTAS[[#This Row],[Código del producto Vendido]],STOCK[],16,FALSE)*VENTAS[[#This Row],[Cantidad]] + VLOOKUP(VENTAS[[#This Row],[Código del producto Vendido]],STOCK[],19,FALSE)*VENTAS[[#This Row],[Cantidad]],VENTAS[[#This Row],[Total]])</f>
        <v>15.684444444444445</v>
      </c>
      <c r="L3" s="59">
        <f>VENTAS[[#This Row],[Total]]-VENTAS[[#This Row],[Comisión 10%]]-VENTAS[[#This Row],[Costo SIN Comision]]</f>
        <v>9.3155555555555551</v>
      </c>
      <c r="M3" s="59"/>
      <c r="N3" s="60"/>
    </row>
    <row r="4" spans="1:14" ht="20" customHeight="1">
      <c r="A4" s="56">
        <v>45017</v>
      </c>
      <c r="B4" s="57"/>
      <c r="C4" s="57"/>
      <c r="D4" s="57"/>
      <c r="E4" s="57" t="s">
        <v>47</v>
      </c>
      <c r="F4" s="57" t="str">
        <f>IFERROR(VLOOKUP(VENTAS[[#This Row],[Código del producto Vendido]],STOCK[],5,FALSE),"-")</f>
        <v>Jeans de pierna recta desgarro</v>
      </c>
      <c r="G4" s="58">
        <v>1</v>
      </c>
      <c r="H4" s="59">
        <v>30</v>
      </c>
      <c r="I4" s="59">
        <f>VENTAS[[#This Row],[Cantidad]]*VENTAS[[#This Row],[Precio Venta]]</f>
        <v>30</v>
      </c>
      <c r="J4" s="59">
        <f>IF(VENTAS[[#This Row],[Nombre del Gestor]]&gt;1,  VENTAS[[#This Row],[Total]]*10%, 0)</f>
        <v>0</v>
      </c>
      <c r="K4" s="59">
        <f>IFERROR(VLOOKUP(VENTAS[[#This Row],[Código del producto Vendido]],STOCK[],16,FALSE)*VENTAS[[#This Row],[Cantidad]] + VLOOKUP(VENTAS[[#This Row],[Código del producto Vendido]],STOCK[],19,FALSE)*VENTAS[[#This Row],[Cantidad]],VENTAS[[#This Row],[Total]])</f>
        <v>18.686666666666667</v>
      </c>
      <c r="L4" s="59">
        <f>VENTAS[[#This Row],[Total]]-VENTAS[[#This Row],[Comisión 10%]]-VENTAS[[#This Row],[Costo SIN Comision]]</f>
        <v>11.313333333333333</v>
      </c>
      <c r="M4" s="59"/>
      <c r="N4" s="60"/>
    </row>
    <row r="5" spans="1:14" ht="20" customHeight="1">
      <c r="A5" s="56">
        <v>45017</v>
      </c>
      <c r="B5" s="57"/>
      <c r="C5" s="57"/>
      <c r="D5" s="57"/>
      <c r="E5" s="57" t="s">
        <v>47</v>
      </c>
      <c r="F5" s="57" t="str">
        <f>IFERROR(VLOOKUP(VENTAS[[#This Row],[Código del producto Vendido]],STOCK[],5,FALSE),"-")</f>
        <v>Jeans de pierna recta desgarro</v>
      </c>
      <c r="G5" s="58">
        <v>1</v>
      </c>
      <c r="H5" s="59">
        <v>30</v>
      </c>
      <c r="I5" s="59">
        <f>VENTAS[[#This Row],[Cantidad]]*VENTAS[[#This Row],[Precio Venta]]</f>
        <v>30</v>
      </c>
      <c r="J5" s="59">
        <f>IF(VENTAS[[#This Row],[Nombre del Gestor]]&gt;1,  VENTAS[[#This Row],[Total]]*10%, 0)</f>
        <v>0</v>
      </c>
      <c r="K5" s="59">
        <f>IFERROR(VLOOKUP(VENTAS[[#This Row],[Código del producto Vendido]],STOCK[],16,FALSE)*VENTAS[[#This Row],[Cantidad]] + VLOOKUP(VENTAS[[#This Row],[Código del producto Vendido]],STOCK[],19,FALSE)*VENTAS[[#This Row],[Cantidad]],VENTAS[[#This Row],[Total]])</f>
        <v>18.686666666666667</v>
      </c>
      <c r="L5" s="59">
        <f>VENTAS[[#This Row],[Total]]-VENTAS[[#This Row],[Comisión 10%]]-VENTAS[[#This Row],[Costo SIN Comision]]</f>
        <v>11.313333333333333</v>
      </c>
      <c r="M5" s="59"/>
      <c r="N5" s="61"/>
    </row>
    <row r="6" spans="1:14" ht="20" customHeight="1">
      <c r="A6" s="56">
        <v>45017</v>
      </c>
      <c r="B6" s="57"/>
      <c r="C6" s="57"/>
      <c r="D6" s="57"/>
      <c r="E6" s="57" t="s">
        <v>47</v>
      </c>
      <c r="F6" s="57" t="str">
        <f>IFERROR(VLOOKUP(VENTAS[[#This Row],[Código del producto Vendido]],STOCK[],5,FALSE),"-")</f>
        <v>Jeans de pierna recta desgarro</v>
      </c>
      <c r="G6" s="58">
        <v>1</v>
      </c>
      <c r="H6" s="59">
        <v>30</v>
      </c>
      <c r="I6" s="59">
        <f>VENTAS[[#This Row],[Cantidad]]*VENTAS[[#This Row],[Precio Venta]]</f>
        <v>30</v>
      </c>
      <c r="J6" s="59">
        <f>IF(VENTAS[[#This Row],[Nombre del Gestor]]&gt;1,  VENTAS[[#This Row],[Total]]*10%, 0)</f>
        <v>0</v>
      </c>
      <c r="K6" s="59">
        <f>IFERROR(VLOOKUP(VENTAS[[#This Row],[Código del producto Vendido]],STOCK[],16,FALSE)*VENTAS[[#This Row],[Cantidad]] + VLOOKUP(VENTAS[[#This Row],[Código del producto Vendido]],STOCK[],19,FALSE)*VENTAS[[#This Row],[Cantidad]],VENTAS[[#This Row],[Total]])</f>
        <v>18.686666666666667</v>
      </c>
      <c r="L6" s="59">
        <f>VENTAS[[#This Row],[Total]]-VENTAS[[#This Row],[Comisión 10%]]-VENTAS[[#This Row],[Costo SIN Comision]]</f>
        <v>11.313333333333333</v>
      </c>
      <c r="M6" s="59"/>
    </row>
    <row r="7" spans="1:14" ht="20" customHeight="1">
      <c r="A7" s="56">
        <v>45017</v>
      </c>
      <c r="B7" s="57"/>
      <c r="C7" s="57"/>
      <c r="D7" s="57"/>
      <c r="E7" s="57" t="s">
        <v>29</v>
      </c>
      <c r="F7" s="57" t="str">
        <f>IFERROR(VLOOKUP(VENTAS[[#This Row],[Código del producto Vendido]],STOCK[],5,FALSE),"-")</f>
        <v>-</v>
      </c>
      <c r="G7" s="58">
        <v>2</v>
      </c>
      <c r="H7" s="59">
        <v>25</v>
      </c>
      <c r="I7" s="59">
        <f>VENTAS[[#This Row],[Cantidad]]*VENTAS[[#This Row],[Precio Venta]]</f>
        <v>50</v>
      </c>
      <c r="J7" s="59">
        <f>IF(VENTAS[[#This Row],[Nombre del Gestor]]&gt;1,  VENTAS[[#This Row],[Total]]*10%, 0)</f>
        <v>0</v>
      </c>
      <c r="K7" s="59">
        <f>IFERROR(VLOOKUP(VENTAS[[#This Row],[Código del producto Vendido]],STOCK[],16,FALSE)*VENTAS[[#This Row],[Cantidad]] + VLOOKUP(VENTAS[[#This Row],[Código del producto Vendido]],STOCK[],19,FALSE)*VENTAS[[#This Row],[Cantidad]],VENTAS[[#This Row],[Total]])</f>
        <v>50</v>
      </c>
      <c r="L7" s="59">
        <f>VENTAS[[#This Row],[Total]]-VENTAS[[#This Row],[Comisión 10%]]-VENTAS[[#This Row],[Costo SIN Comision]]</f>
        <v>0</v>
      </c>
      <c r="M7" s="59"/>
    </row>
    <row r="8" spans="1:14" ht="20" customHeight="1">
      <c r="A8" s="56">
        <v>45017</v>
      </c>
      <c r="B8" s="57"/>
      <c r="C8" s="57"/>
      <c r="D8" s="57"/>
      <c r="E8" s="57" t="s">
        <v>30</v>
      </c>
      <c r="F8" s="57" t="str">
        <f>IFERROR(VLOOKUP(VENTAS[[#This Row],[Código del producto Vendido]],STOCK[],5,FALSE),"-")</f>
        <v>Bañador una pieza de malla en contraste</v>
      </c>
      <c r="G8" s="58">
        <v>1</v>
      </c>
      <c r="H8" s="59">
        <v>25</v>
      </c>
      <c r="I8" s="59">
        <f>VENTAS[[#This Row],[Cantidad]]*VENTAS[[#This Row],[Precio Venta]]</f>
        <v>25</v>
      </c>
      <c r="J8" s="59">
        <f>IF(VENTAS[[#This Row],[Nombre del Gestor]]&gt;1,  VENTAS[[#This Row],[Total]]*10%, 0)</f>
        <v>0</v>
      </c>
      <c r="K8" s="59">
        <f>IFERROR(VLOOKUP(VENTAS[[#This Row],[Código del producto Vendido]],STOCK[],16,FALSE)*VENTAS[[#This Row],[Cantidad]] + VLOOKUP(VENTAS[[#This Row],[Código del producto Vendido]],STOCK[],19,FALSE)*VENTAS[[#This Row],[Cantidad]],VENTAS[[#This Row],[Total]])</f>
        <v>14.063333333333334</v>
      </c>
      <c r="L8" s="59">
        <f>VENTAS[[#This Row],[Total]]-VENTAS[[#This Row],[Comisión 10%]]-VENTAS[[#This Row],[Costo SIN Comision]]</f>
        <v>10.936666666666666</v>
      </c>
      <c r="M8" s="59"/>
    </row>
    <row r="9" spans="1:14" ht="20" customHeight="1">
      <c r="A9" s="56">
        <v>45017</v>
      </c>
      <c r="B9" s="57"/>
      <c r="C9" s="57"/>
      <c r="D9" s="57"/>
      <c r="E9" s="57" t="s">
        <v>31</v>
      </c>
      <c r="F9" s="57" t="str">
        <f>IFERROR(VLOOKUP(VENTAS[[#This Row],[Código del producto Vendido]],STOCK[],5,FALSE),"-")</f>
        <v xml:space="preserve">Bañador estampado de planta </v>
      </c>
      <c r="G9" s="58">
        <v>1</v>
      </c>
      <c r="H9" s="59">
        <v>25</v>
      </c>
      <c r="I9" s="59">
        <f>VENTAS[[#This Row],[Cantidad]]*VENTAS[[#This Row],[Precio Venta]]</f>
        <v>25</v>
      </c>
      <c r="J9" s="59">
        <f>IF(VENTAS[[#This Row],[Nombre del Gestor]]&gt;1,  VENTAS[[#This Row],[Total]]*10%, 0)</f>
        <v>0</v>
      </c>
      <c r="K9" s="59">
        <f>IFERROR(VLOOKUP(VENTAS[[#This Row],[Código del producto Vendido]],STOCK[],16,FALSE)*VENTAS[[#This Row],[Cantidad]] + VLOOKUP(VENTAS[[#This Row],[Código del producto Vendido]],STOCK[],19,FALSE)*VENTAS[[#This Row],[Cantidad]],VENTAS[[#This Row],[Total]])</f>
        <v>15.128888888888889</v>
      </c>
      <c r="L9" s="59">
        <f>VENTAS[[#This Row],[Total]]-VENTAS[[#This Row],[Comisión 10%]]-VENTAS[[#This Row],[Costo SIN Comision]]</f>
        <v>9.8711111111111105</v>
      </c>
      <c r="M9" s="59"/>
    </row>
    <row r="10" spans="1:14" ht="20" customHeight="1">
      <c r="A10" s="56">
        <v>45017</v>
      </c>
      <c r="B10" s="57"/>
      <c r="C10" s="57"/>
      <c r="D10" s="57"/>
      <c r="E10" s="57" t="s">
        <v>32</v>
      </c>
      <c r="F10" s="57" t="str">
        <f>IFERROR(VLOOKUP(VENTAS[[#This Row],[Código del producto Vendido]],STOCK[],5,FALSE),"-")</f>
        <v>Bañador estampado de planta</v>
      </c>
      <c r="G10" s="58">
        <v>2</v>
      </c>
      <c r="H10" s="59">
        <v>25</v>
      </c>
      <c r="I10" s="59">
        <f>VENTAS[[#This Row],[Cantidad]]*VENTAS[[#This Row],[Precio Venta]]</f>
        <v>50</v>
      </c>
      <c r="J10" s="59">
        <f>IF(VENTAS[[#This Row],[Nombre del Gestor]]&gt;1,  VENTAS[[#This Row],[Total]]*10%, 0)</f>
        <v>0</v>
      </c>
      <c r="K10" s="59">
        <f>IFERROR(VLOOKUP(VENTAS[[#This Row],[Código del producto Vendido]],STOCK[],16,FALSE)*VENTAS[[#This Row],[Cantidad]] + VLOOKUP(VENTAS[[#This Row],[Código del producto Vendido]],STOCK[],19,FALSE)*VENTAS[[#This Row],[Cantidad]],VENTAS[[#This Row],[Total]])</f>
        <v>31.957777777777778</v>
      </c>
      <c r="L10" s="59">
        <f>VENTAS[[#This Row],[Total]]-VENTAS[[#This Row],[Comisión 10%]]-VENTAS[[#This Row],[Costo SIN Comision]]</f>
        <v>18.042222222222222</v>
      </c>
      <c r="M10" s="59"/>
    </row>
    <row r="11" spans="1:14" ht="20" customHeight="1">
      <c r="A11" s="56">
        <v>45017</v>
      </c>
      <c r="B11" s="57"/>
      <c r="C11" s="57"/>
      <c r="D11" s="57"/>
      <c r="E11" s="57" t="s">
        <v>24</v>
      </c>
      <c r="F11" s="57" t="str">
        <f>IFERROR(VLOOKUP(VENTAS[[#This Row],[Código del producto Vendido]],STOCK[],5,FALSE),"-")</f>
        <v xml:space="preserve">Bañador con cremallera </v>
      </c>
      <c r="G11" s="58">
        <v>1</v>
      </c>
      <c r="H11" s="59">
        <v>25</v>
      </c>
      <c r="I11" s="59">
        <f>VENTAS[[#This Row],[Cantidad]]*VENTAS[[#This Row],[Precio Venta]]</f>
        <v>25</v>
      </c>
      <c r="J11" s="59">
        <f>IF(VENTAS[[#This Row],[Nombre del Gestor]]&gt;1,  VENTAS[[#This Row],[Total]]*10%, 0)</f>
        <v>0</v>
      </c>
      <c r="K11" s="59">
        <f>IFERROR(VLOOKUP(VENTAS[[#This Row],[Código del producto Vendido]],STOCK[],16,FALSE)*VENTAS[[#This Row],[Cantidad]] + VLOOKUP(VENTAS[[#This Row],[Código del producto Vendido]],STOCK[],19,FALSE)*VENTAS[[#This Row],[Cantidad]],VENTAS[[#This Row],[Total]])</f>
        <v>15.916666666666666</v>
      </c>
      <c r="L11" s="59">
        <f>VENTAS[[#This Row],[Total]]-VENTAS[[#This Row],[Comisión 10%]]-VENTAS[[#This Row],[Costo SIN Comision]]</f>
        <v>9.0833333333333339</v>
      </c>
      <c r="M11" s="59"/>
    </row>
    <row r="12" spans="1:14" ht="20" customHeight="1">
      <c r="A12" s="56">
        <v>45017</v>
      </c>
      <c r="B12" s="57"/>
      <c r="C12" s="57"/>
      <c r="D12" s="57"/>
      <c r="E12" s="57" t="s">
        <v>554</v>
      </c>
      <c r="F12" s="57" t="str">
        <f>IFERROR(VLOOKUP(VENTAS[[#This Row],[Código del producto Vendido]],STOCK[],5,FALSE),"-")</f>
        <v xml:space="preserve">Pareo falda </v>
      </c>
      <c r="G12" s="58">
        <v>1</v>
      </c>
      <c r="H12" s="59">
        <v>8</v>
      </c>
      <c r="I12" s="59">
        <f>VENTAS[[#This Row],[Cantidad]]*VENTAS[[#This Row],[Precio Venta]]</f>
        <v>8</v>
      </c>
      <c r="J12" s="59">
        <f>IF(VENTAS[[#This Row],[Nombre del Gestor]]&gt;1,  VENTAS[[#This Row],[Total]]*10%, 0)</f>
        <v>0</v>
      </c>
      <c r="K12" s="59">
        <f>IFERROR(VLOOKUP(VENTAS[[#This Row],[Código del producto Vendido]],STOCK[],16,FALSE)*VENTAS[[#This Row],[Cantidad]] + VLOOKUP(VENTAS[[#This Row],[Código del producto Vendido]],STOCK[],19,FALSE)*VENTAS[[#This Row],[Cantidad]],VENTAS[[#This Row],[Total]])</f>
        <v>4.3372222222222225</v>
      </c>
      <c r="L12" s="59">
        <f>VENTAS[[#This Row],[Total]]-VENTAS[[#This Row],[Comisión 10%]]-VENTAS[[#This Row],[Costo SIN Comision]]</f>
        <v>3.6627777777777775</v>
      </c>
      <c r="M12" s="59"/>
    </row>
    <row r="13" spans="1:14" ht="20" customHeight="1">
      <c r="A13" s="56">
        <v>45017</v>
      </c>
      <c r="B13" s="57"/>
      <c r="C13" s="57"/>
      <c r="D13" s="57"/>
      <c r="E13" s="57" t="s">
        <v>556</v>
      </c>
      <c r="F13" s="57" t="str">
        <f>IFERROR(VLOOKUP(VENTAS[[#This Row],[Código del producto Vendido]],STOCK[],5,FALSE),"-")</f>
        <v>Bikini Floral</v>
      </c>
      <c r="G13" s="58">
        <v>1</v>
      </c>
      <c r="H13" s="59">
        <v>25</v>
      </c>
      <c r="I13" s="59">
        <f>VENTAS[[#This Row],[Cantidad]]*VENTAS[[#This Row],[Precio Venta]]</f>
        <v>25</v>
      </c>
      <c r="J13" s="59">
        <f>IF(VENTAS[[#This Row],[Nombre del Gestor]]&gt;1,  VENTAS[[#This Row],[Total]]*10%, 0)</f>
        <v>0</v>
      </c>
      <c r="K13" s="59">
        <f>IFERROR(VLOOKUP(VENTAS[[#This Row],[Código del producto Vendido]],STOCK[],16,FALSE)*VENTAS[[#This Row],[Cantidad]] + VLOOKUP(VENTAS[[#This Row],[Código del producto Vendido]],STOCK[],19,FALSE)*VENTAS[[#This Row],[Cantidad]],VENTAS[[#This Row],[Total]])</f>
        <v>19.56111111111111</v>
      </c>
      <c r="L13" s="59">
        <f>VENTAS[[#This Row],[Total]]-VENTAS[[#This Row],[Comisión 10%]]-VENTAS[[#This Row],[Costo SIN Comision]]</f>
        <v>5.43888888888889</v>
      </c>
      <c r="M13" s="59"/>
    </row>
    <row r="14" spans="1:14" ht="20" customHeight="1">
      <c r="A14" s="56">
        <v>45017</v>
      </c>
      <c r="B14" s="57"/>
      <c r="C14" s="57"/>
      <c r="D14" s="57"/>
      <c r="E14" s="57" t="s">
        <v>205</v>
      </c>
      <c r="F14" s="57" t="str">
        <f>IFERROR(VLOOKUP(VENTAS[[#This Row],[Código del producto Vendido]],STOCK[],5,FALSE),"-")</f>
        <v>Pareo Pantalón</v>
      </c>
      <c r="G14" s="58">
        <v>1</v>
      </c>
      <c r="H14" s="59">
        <v>15</v>
      </c>
      <c r="I14" s="59">
        <f>VENTAS[[#This Row],[Cantidad]]*VENTAS[[#This Row],[Precio Venta]]</f>
        <v>15</v>
      </c>
      <c r="J14" s="59">
        <f>IF(VENTAS[[#This Row],[Nombre del Gestor]]&gt;1,  VENTAS[[#This Row],[Total]]*10%, 0)</f>
        <v>0</v>
      </c>
      <c r="K14" s="59">
        <f>IFERROR(VLOOKUP(VENTAS[[#This Row],[Código del producto Vendido]],STOCK[],16,FALSE)*VENTAS[[#This Row],[Cantidad]] + VLOOKUP(VENTAS[[#This Row],[Código del producto Vendido]],STOCK[],19,FALSE)*VENTAS[[#This Row],[Cantidad]],VENTAS[[#This Row],[Total]])</f>
        <v>10.063333333333333</v>
      </c>
      <c r="L14" s="59">
        <f>VENTAS[[#This Row],[Total]]-VENTAS[[#This Row],[Comisión 10%]]-VENTAS[[#This Row],[Costo SIN Comision]]</f>
        <v>4.9366666666666674</v>
      </c>
      <c r="M14" s="59"/>
    </row>
    <row r="15" spans="1:14" ht="20" customHeight="1">
      <c r="A15" s="56">
        <v>45017</v>
      </c>
      <c r="B15" s="57"/>
      <c r="C15" s="57"/>
      <c r="D15" s="57"/>
      <c r="E15" s="57" t="s">
        <v>207</v>
      </c>
      <c r="F15" s="57" t="str">
        <f>IFERROR(VLOOKUP(VENTAS[[#This Row],[Código del producto Vendido]],STOCK[],5,FALSE),"-")</f>
        <v>Pareo pantalón en malla</v>
      </c>
      <c r="G15" s="58">
        <v>1</v>
      </c>
      <c r="H15" s="59">
        <v>15</v>
      </c>
      <c r="I15" s="59">
        <f>VENTAS[[#This Row],[Cantidad]]*VENTAS[[#This Row],[Precio Venta]]</f>
        <v>15</v>
      </c>
      <c r="J15" s="59">
        <f>IF(VENTAS[[#This Row],[Nombre del Gestor]]&gt;1,  VENTAS[[#This Row],[Total]]*10%, 0)</f>
        <v>0</v>
      </c>
      <c r="K15" s="59">
        <f>IFERROR(VLOOKUP(VENTAS[[#This Row],[Código del producto Vendido]],STOCK[],16,FALSE)*VENTAS[[#This Row],[Cantidad]] + VLOOKUP(VENTAS[[#This Row],[Código del producto Vendido]],STOCK[],19,FALSE)*VENTAS[[#This Row],[Cantidad]],VENTAS[[#This Row],[Total]])</f>
        <v>10.063333333333333</v>
      </c>
      <c r="L15" s="59">
        <f>VENTAS[[#This Row],[Total]]-VENTAS[[#This Row],[Comisión 10%]]-VENTAS[[#This Row],[Costo SIN Comision]]</f>
        <v>4.9366666666666674</v>
      </c>
      <c r="M15" s="59"/>
    </row>
    <row r="16" spans="1:14" ht="20" customHeight="1">
      <c r="A16" s="56">
        <v>45017</v>
      </c>
      <c r="B16" s="57"/>
      <c r="C16" s="57"/>
      <c r="D16" s="57"/>
      <c r="E16" s="57" t="s">
        <v>694</v>
      </c>
      <c r="F16" s="57" t="str">
        <f>IFERROR(VLOOKUP(VENTAS[[#This Row],[Código del producto Vendido]],STOCK[],5,FALSE),"-")</f>
        <v>Bañador bikini de manga raglán con cordón floral</v>
      </c>
      <c r="G16" s="58">
        <v>1</v>
      </c>
      <c r="H16" s="59">
        <v>25</v>
      </c>
      <c r="I16" s="59">
        <f>VENTAS[[#This Row],[Cantidad]]*VENTAS[[#This Row],[Precio Venta]]</f>
        <v>25</v>
      </c>
      <c r="J16" s="59">
        <f>IF(VENTAS[[#This Row],[Nombre del Gestor]]&gt;1,  VENTAS[[#This Row],[Total]]*10%, 0)</f>
        <v>0</v>
      </c>
      <c r="K16" s="59">
        <f>IFERROR(VLOOKUP(VENTAS[[#This Row],[Código del producto Vendido]],STOCK[],16,FALSE)*VENTAS[[#This Row],[Cantidad]] + VLOOKUP(VENTAS[[#This Row],[Código del producto Vendido]],STOCK[],19,FALSE)*VENTAS[[#This Row],[Cantidad]],VENTAS[[#This Row],[Total]])</f>
        <v>19.794444444444444</v>
      </c>
      <c r="L16" s="59">
        <f>VENTAS[[#This Row],[Total]]-VENTAS[[#This Row],[Comisión 10%]]-VENTAS[[#This Row],[Costo SIN Comision]]</f>
        <v>5.2055555555555557</v>
      </c>
      <c r="M16" s="59"/>
    </row>
    <row r="17" spans="1:13" ht="20" customHeight="1">
      <c r="A17" s="56">
        <v>45017</v>
      </c>
      <c r="B17" s="57"/>
      <c r="C17" s="57"/>
      <c r="D17" s="57"/>
      <c r="E17" s="57" t="s">
        <v>33</v>
      </c>
      <c r="F17" s="57" t="str">
        <f>IFERROR(VLOOKUP(VENTAS[[#This Row],[Código del producto Vendido]],STOCK[],5,FALSE),"-")</f>
        <v>Bañador estampado de planta</v>
      </c>
      <c r="G17" s="58">
        <v>1</v>
      </c>
      <c r="H17" s="59">
        <v>25</v>
      </c>
      <c r="I17" s="59">
        <f>VENTAS[[#This Row],[Cantidad]]*VENTAS[[#This Row],[Precio Venta]]</f>
        <v>25</v>
      </c>
      <c r="J17" s="59">
        <f>IF(VENTAS[[#This Row],[Nombre del Gestor]]&gt;1,  VENTAS[[#This Row],[Total]]*10%, 0)</f>
        <v>0</v>
      </c>
      <c r="K17" s="59">
        <f>IFERROR(VLOOKUP(VENTAS[[#This Row],[Código del producto Vendido]],STOCK[],16,FALSE)*VENTAS[[#This Row],[Cantidad]] + VLOOKUP(VENTAS[[#This Row],[Código del producto Vendido]],STOCK[],19,FALSE)*VENTAS[[#This Row],[Cantidad]],VENTAS[[#This Row],[Total]])</f>
        <v>15.978888888888889</v>
      </c>
      <c r="L17" s="59">
        <f>VENTAS[[#This Row],[Total]]-VENTAS[[#This Row],[Comisión 10%]]-VENTAS[[#This Row],[Costo SIN Comision]]</f>
        <v>9.0211111111111109</v>
      </c>
      <c r="M17" s="59"/>
    </row>
    <row r="18" spans="1:13" ht="20" customHeight="1">
      <c r="A18" s="56">
        <v>45017</v>
      </c>
      <c r="B18" s="57"/>
      <c r="C18" s="57"/>
      <c r="D18" s="57"/>
      <c r="E18" s="57" t="s">
        <v>694</v>
      </c>
      <c r="F18" s="57" t="str">
        <f>IFERROR(VLOOKUP(VENTAS[[#This Row],[Código del producto Vendido]],STOCK[],5,FALSE),"-")</f>
        <v>Bañador bikini de manga raglán con cordón floral</v>
      </c>
      <c r="G18" s="58">
        <v>1</v>
      </c>
      <c r="H18" s="59">
        <v>25</v>
      </c>
      <c r="I18" s="59">
        <f>VENTAS[[#This Row],[Cantidad]]*VENTAS[[#This Row],[Precio Venta]]</f>
        <v>25</v>
      </c>
      <c r="J18" s="59">
        <f>IF(VENTAS[[#This Row],[Nombre del Gestor]]&gt;1,  VENTAS[[#This Row],[Total]]*10%, 0)</f>
        <v>0</v>
      </c>
      <c r="K18" s="59">
        <f>IFERROR(VLOOKUP(VENTAS[[#This Row],[Código del producto Vendido]],STOCK[],16,FALSE)*VENTAS[[#This Row],[Cantidad]] + VLOOKUP(VENTAS[[#This Row],[Código del producto Vendido]],STOCK[],19,FALSE)*VENTAS[[#This Row],[Cantidad]],VENTAS[[#This Row],[Total]])</f>
        <v>19.794444444444444</v>
      </c>
      <c r="L18" s="59">
        <f>VENTAS[[#This Row],[Total]]-VENTAS[[#This Row],[Comisión 10%]]-VENTAS[[#This Row],[Costo SIN Comision]]</f>
        <v>5.2055555555555557</v>
      </c>
      <c r="M18" s="59"/>
    </row>
    <row r="19" spans="1:13" ht="20" customHeight="1">
      <c r="A19" s="56">
        <v>45017</v>
      </c>
      <c r="B19" s="57"/>
      <c r="C19" s="57"/>
      <c r="D19" s="57"/>
      <c r="E19" s="57" t="s">
        <v>37</v>
      </c>
      <c r="F19" s="57" t="str">
        <f>IFERROR(VLOOKUP(VENTAS[[#This Row],[Código del producto Vendido]],STOCK[],5,FALSE),"-")</f>
        <v>Bañador con estampado floral</v>
      </c>
      <c r="G19" s="58">
        <v>1</v>
      </c>
      <c r="H19" s="59">
        <v>25</v>
      </c>
      <c r="I19" s="59">
        <f>VENTAS[[#This Row],[Cantidad]]*VENTAS[[#This Row],[Precio Venta]]</f>
        <v>25</v>
      </c>
      <c r="J19" s="59">
        <f>IF(VENTAS[[#This Row],[Nombre del Gestor]]&gt;1,  VENTAS[[#This Row],[Total]]*10%, 0)</f>
        <v>0</v>
      </c>
      <c r="K19" s="59">
        <f>IFERROR(VLOOKUP(VENTAS[[#This Row],[Código del producto Vendido]],STOCK[],16,FALSE)*VENTAS[[#This Row],[Cantidad]] + VLOOKUP(VENTAS[[#This Row],[Código del producto Vendido]],STOCK[],19,FALSE)*VENTAS[[#This Row],[Cantidad]],VENTAS[[#This Row],[Total]])</f>
        <v>18.031111111111109</v>
      </c>
      <c r="L19" s="59">
        <f>VENTAS[[#This Row],[Total]]-VENTAS[[#This Row],[Comisión 10%]]-VENTAS[[#This Row],[Costo SIN Comision]]</f>
        <v>6.9688888888888911</v>
      </c>
      <c r="M19" s="59"/>
    </row>
    <row r="20" spans="1:13" ht="20" customHeight="1">
      <c r="A20" s="56">
        <v>45017</v>
      </c>
      <c r="B20" s="57"/>
      <c r="C20" s="57"/>
      <c r="D20" s="57"/>
      <c r="E20" s="57" t="s">
        <v>38</v>
      </c>
      <c r="F20" s="57" t="str">
        <f>IFERROR(VLOOKUP(VENTAS[[#This Row],[Código del producto Vendido]],STOCK[],5,FALSE),"-")</f>
        <v>Bañador en contraste con cremallera</v>
      </c>
      <c r="G20" s="58">
        <v>1</v>
      </c>
      <c r="H20" s="59">
        <v>25</v>
      </c>
      <c r="I20" s="59">
        <f>VENTAS[[#This Row],[Cantidad]]*VENTAS[[#This Row],[Precio Venta]]</f>
        <v>25</v>
      </c>
      <c r="J20" s="59">
        <f>IF(VENTAS[[#This Row],[Nombre del Gestor]]&gt;1,  VENTAS[[#This Row],[Total]]*10%, 0)</f>
        <v>0</v>
      </c>
      <c r="K20" s="59">
        <f>IFERROR(VLOOKUP(VENTAS[[#This Row],[Código del producto Vendido]],STOCK[],16,FALSE)*VENTAS[[#This Row],[Cantidad]] + VLOOKUP(VENTAS[[#This Row],[Código del producto Vendido]],STOCK[],19,FALSE)*VENTAS[[#This Row],[Cantidad]],VENTAS[[#This Row],[Total]])</f>
        <v>16.687777777777779</v>
      </c>
      <c r="L20" s="59">
        <f>VENTAS[[#This Row],[Total]]-VENTAS[[#This Row],[Comisión 10%]]-VENTAS[[#This Row],[Costo SIN Comision]]</f>
        <v>8.3122222222222213</v>
      </c>
      <c r="M20" s="59"/>
    </row>
    <row r="21" spans="1:13" ht="20" customHeight="1">
      <c r="A21" s="56">
        <v>45017</v>
      </c>
      <c r="B21" s="57"/>
      <c r="C21" s="57"/>
      <c r="D21" s="57"/>
      <c r="E21" s="57" t="s">
        <v>39</v>
      </c>
      <c r="F21" s="57" t="str">
        <f>IFERROR(VLOOKUP(VENTAS[[#This Row],[Código del producto Vendido]],STOCK[],5,FALSE),"-")</f>
        <v>Bañador color combinado con cremallera_S</v>
      </c>
      <c r="G21" s="58">
        <v>1</v>
      </c>
      <c r="H21" s="59">
        <v>25</v>
      </c>
      <c r="I21" s="59">
        <f>VENTAS[[#This Row],[Cantidad]]*VENTAS[[#This Row],[Precio Venta]]</f>
        <v>25</v>
      </c>
      <c r="J21" s="59">
        <f>IF(VENTAS[[#This Row],[Nombre del Gestor]]&gt;1,  VENTAS[[#This Row],[Total]]*10%, 0)</f>
        <v>0</v>
      </c>
      <c r="K21" s="59">
        <f>IFERROR(VLOOKUP(VENTAS[[#This Row],[Código del producto Vendido]],STOCK[],16,FALSE)*VENTAS[[#This Row],[Cantidad]] + VLOOKUP(VENTAS[[#This Row],[Código del producto Vendido]],STOCK[],19,FALSE)*VENTAS[[#This Row],[Cantidad]],VENTAS[[#This Row],[Total]])</f>
        <v>16.77277777777778</v>
      </c>
      <c r="L21" s="59">
        <f>VENTAS[[#This Row],[Total]]-VENTAS[[#This Row],[Comisión 10%]]-VENTAS[[#This Row],[Costo SIN Comision]]</f>
        <v>8.2272222222222204</v>
      </c>
      <c r="M21" s="59"/>
    </row>
    <row r="22" spans="1:13" ht="20" customHeight="1">
      <c r="A22" s="56">
        <v>45017</v>
      </c>
      <c r="B22" s="57"/>
      <c r="C22" s="57"/>
      <c r="D22" s="57"/>
      <c r="E22" s="57" t="s">
        <v>192</v>
      </c>
      <c r="F22" s="57" t="str">
        <f>IFERROR(VLOOKUP(VENTAS[[#This Row],[Código del producto Vendido]],STOCK[],5,FALSE),"-")</f>
        <v>Bikini con cordón lateral</v>
      </c>
      <c r="G22" s="58">
        <v>1</v>
      </c>
      <c r="H22" s="59">
        <v>22</v>
      </c>
      <c r="I22" s="59">
        <f>VENTAS[[#This Row],[Cantidad]]*VENTAS[[#This Row],[Precio Venta]]</f>
        <v>22</v>
      </c>
      <c r="J22" s="59">
        <f>IF(VENTAS[[#This Row],[Nombre del Gestor]]&gt;1,  VENTAS[[#This Row],[Total]]*10%, 0)</f>
        <v>0</v>
      </c>
      <c r="K22" s="59">
        <f>IFERROR(VLOOKUP(VENTAS[[#This Row],[Código del producto Vendido]],STOCK[],16,FALSE)*VENTAS[[#This Row],[Cantidad]] + VLOOKUP(VENTAS[[#This Row],[Código del producto Vendido]],STOCK[],19,FALSE)*VENTAS[[#This Row],[Cantidad]],VENTAS[[#This Row],[Total]])</f>
        <v>14.550555555555555</v>
      </c>
      <c r="L22" s="59">
        <f>VENTAS[[#This Row],[Total]]-VENTAS[[#This Row],[Comisión 10%]]-VENTAS[[#This Row],[Costo SIN Comision]]</f>
        <v>7.4494444444444454</v>
      </c>
      <c r="M22" s="59"/>
    </row>
    <row r="23" spans="1:13" ht="20" customHeight="1">
      <c r="A23" s="56">
        <v>45017</v>
      </c>
      <c r="B23" s="57"/>
      <c r="C23" s="57"/>
      <c r="D23" s="57"/>
      <c r="E23" s="57" t="s">
        <v>586</v>
      </c>
      <c r="F23" s="57" t="str">
        <f>IFERROR(VLOOKUP(VENTAS[[#This Row],[Código del producto Vendido]],STOCK[],5,FALSE),"-")</f>
        <v>Jeans de pierna recta desgarro</v>
      </c>
      <c r="G23" s="58">
        <v>1</v>
      </c>
      <c r="H23" s="59">
        <v>30</v>
      </c>
      <c r="I23" s="59">
        <f>VENTAS[[#This Row],[Cantidad]]*VENTAS[[#This Row],[Precio Venta]]</f>
        <v>30</v>
      </c>
      <c r="J23" s="59">
        <f>IF(VENTAS[[#This Row],[Nombre del Gestor]]&gt;1,  VENTAS[[#This Row],[Total]]*10%, 0)</f>
        <v>0</v>
      </c>
      <c r="K23" s="59">
        <f>IFERROR(VLOOKUP(VENTAS[[#This Row],[Código del producto Vendido]],STOCK[],16,FALSE)*VENTAS[[#This Row],[Cantidad]] + VLOOKUP(VENTAS[[#This Row],[Código del producto Vendido]],STOCK[],19,FALSE)*VENTAS[[#This Row],[Cantidad]],VENTAS[[#This Row],[Total]])</f>
        <v>18.686666666666667</v>
      </c>
      <c r="L23" s="59">
        <f>VENTAS[[#This Row],[Total]]-VENTAS[[#This Row],[Comisión 10%]]-VENTAS[[#This Row],[Costo SIN Comision]]</f>
        <v>11.313333333333333</v>
      </c>
      <c r="M23" s="59"/>
    </row>
    <row r="24" spans="1:13" ht="20" customHeight="1">
      <c r="A24" s="56">
        <v>45017</v>
      </c>
      <c r="B24" s="57"/>
      <c r="C24" s="57"/>
      <c r="D24" s="57"/>
      <c r="E24" s="57" t="s">
        <v>586</v>
      </c>
      <c r="F24" s="57" t="str">
        <f>IFERROR(VLOOKUP(VENTAS[[#This Row],[Código del producto Vendido]],STOCK[],5,FALSE),"-")</f>
        <v>Jeans de pierna recta desgarro</v>
      </c>
      <c r="G24" s="58">
        <v>1</v>
      </c>
      <c r="H24" s="59">
        <v>22</v>
      </c>
      <c r="I24" s="59">
        <f>VENTAS[[#This Row],[Cantidad]]*VENTAS[[#This Row],[Precio Venta]]</f>
        <v>22</v>
      </c>
      <c r="J24" s="59">
        <f>IF(VENTAS[[#This Row],[Nombre del Gestor]]&gt;1,  VENTAS[[#This Row],[Total]]*10%, 0)</f>
        <v>0</v>
      </c>
      <c r="K24" s="59">
        <f>IFERROR(VLOOKUP(VENTAS[[#This Row],[Código del producto Vendido]],STOCK[],16,FALSE)*VENTAS[[#This Row],[Cantidad]] + VLOOKUP(VENTAS[[#This Row],[Código del producto Vendido]],STOCK[],19,FALSE)*VENTAS[[#This Row],[Cantidad]],VENTAS[[#This Row],[Total]])</f>
        <v>18.686666666666667</v>
      </c>
      <c r="L24" s="59">
        <f>VENTAS[[#This Row],[Total]]-VENTAS[[#This Row],[Comisión 10%]]-VENTAS[[#This Row],[Costo SIN Comision]]</f>
        <v>3.3133333333333326</v>
      </c>
      <c r="M24" s="59"/>
    </row>
    <row r="25" spans="1:13" ht="20" customHeight="1">
      <c r="A25" s="56">
        <v>45017</v>
      </c>
      <c r="B25" s="57"/>
      <c r="C25" s="57"/>
      <c r="D25" s="57"/>
      <c r="E25" s="57" t="s">
        <v>193</v>
      </c>
      <c r="F25" s="57" t="str">
        <f>IFERROR(VLOOKUP(VENTAS[[#This Row],[Código del producto Vendido]],STOCK[],5,FALSE),"-")</f>
        <v>Bañador bikini tropical con estampado de hoja de talle alto_L</v>
      </c>
      <c r="G25" s="58">
        <v>2</v>
      </c>
      <c r="H25" s="59">
        <v>22</v>
      </c>
      <c r="I25" s="59">
        <f>VENTAS[[#This Row],[Cantidad]]*VENTAS[[#This Row],[Precio Venta]]</f>
        <v>44</v>
      </c>
      <c r="J25" s="59">
        <f>IF(VENTAS[[#This Row],[Nombre del Gestor]]&gt;1,  VENTAS[[#This Row],[Total]]*10%, 0)</f>
        <v>0</v>
      </c>
      <c r="K25" s="59">
        <f>IFERROR(VLOOKUP(VENTAS[[#This Row],[Código del producto Vendido]],STOCK[],16,FALSE)*VENTAS[[#This Row],[Cantidad]] + VLOOKUP(VENTAS[[#This Row],[Código del producto Vendido]],STOCK[],19,FALSE)*VENTAS[[#This Row],[Cantidad]],VENTAS[[#This Row],[Total]])</f>
        <v>26.777777777777779</v>
      </c>
      <c r="L25" s="59">
        <f>VENTAS[[#This Row],[Total]]-VENTAS[[#This Row],[Comisión 10%]]-VENTAS[[#This Row],[Costo SIN Comision]]</f>
        <v>17.222222222222221</v>
      </c>
      <c r="M25" s="59"/>
    </row>
    <row r="26" spans="1:13" ht="20" customHeight="1">
      <c r="A26" s="56">
        <v>45017</v>
      </c>
      <c r="B26" s="57"/>
      <c r="C26" s="57"/>
      <c r="D26" s="57"/>
      <c r="E26" s="57" t="s">
        <v>194</v>
      </c>
      <c r="F26" s="57" t="str">
        <f>IFERROR(VLOOKUP(VENTAS[[#This Row],[Código del producto Vendido]],STOCK[],5,FALSE),"-")</f>
        <v>Bañador bikini tropical con estampado de hoja de talle alto_M</v>
      </c>
      <c r="G26" s="58">
        <v>2</v>
      </c>
      <c r="H26" s="59">
        <v>22</v>
      </c>
      <c r="I26" s="59">
        <f>VENTAS[[#This Row],[Cantidad]]*VENTAS[[#This Row],[Precio Venta]]</f>
        <v>44</v>
      </c>
      <c r="J26" s="59">
        <f>IF(VENTAS[[#This Row],[Nombre del Gestor]]&gt;1,  VENTAS[[#This Row],[Total]]*10%, 0)</f>
        <v>0</v>
      </c>
      <c r="K26" s="59">
        <f>IFERROR(VLOOKUP(VENTAS[[#This Row],[Código del producto Vendido]],STOCK[],16,FALSE)*VENTAS[[#This Row],[Cantidad]] + VLOOKUP(VENTAS[[#This Row],[Código del producto Vendido]],STOCK[],19,FALSE)*VENTAS[[#This Row],[Cantidad]],VENTAS[[#This Row],[Total]])</f>
        <v>26.777777777777779</v>
      </c>
      <c r="L26" s="59">
        <f>VENTAS[[#This Row],[Total]]-VENTAS[[#This Row],[Comisión 10%]]-VENTAS[[#This Row],[Costo SIN Comision]]</f>
        <v>17.222222222222221</v>
      </c>
      <c r="M26" s="59"/>
    </row>
    <row r="27" spans="1:13" ht="20" customHeight="1">
      <c r="A27" s="56">
        <v>45017</v>
      </c>
      <c r="B27" s="57"/>
      <c r="C27" s="57"/>
      <c r="D27" s="57"/>
      <c r="E27" s="57" t="s">
        <v>40</v>
      </c>
      <c r="F27" s="57" t="str">
        <f>IFERROR(VLOOKUP(VENTAS[[#This Row],[Código del producto Vendido]],STOCK[],5,FALSE),"-")</f>
        <v>Bañador una pieza tropical_XL</v>
      </c>
      <c r="G27" s="58">
        <v>2</v>
      </c>
      <c r="H27" s="59">
        <v>25</v>
      </c>
      <c r="I27" s="59">
        <f>VENTAS[[#This Row],[Cantidad]]*VENTAS[[#This Row],[Precio Venta]]</f>
        <v>50</v>
      </c>
      <c r="J27" s="59">
        <f>IF(VENTAS[[#This Row],[Nombre del Gestor]]&gt;1,  VENTAS[[#This Row],[Total]]*10%, 0)</f>
        <v>0</v>
      </c>
      <c r="K27" s="59">
        <f>IFERROR(VLOOKUP(VENTAS[[#This Row],[Código del producto Vendido]],STOCK[],16,FALSE)*VENTAS[[#This Row],[Cantidad]] + VLOOKUP(VENTAS[[#This Row],[Código del producto Vendido]],STOCK[],19,FALSE)*VENTAS[[#This Row],[Cantidad]],VENTAS[[#This Row],[Total]])</f>
        <v>27.666666666666668</v>
      </c>
      <c r="L27" s="59">
        <f>VENTAS[[#This Row],[Total]]-VENTAS[[#This Row],[Comisión 10%]]-VENTAS[[#This Row],[Costo SIN Comision]]</f>
        <v>22.333333333333332</v>
      </c>
      <c r="M27" s="59"/>
    </row>
    <row r="28" spans="1:13" ht="20" customHeight="1">
      <c r="A28" s="56">
        <v>45017</v>
      </c>
      <c r="B28" s="57"/>
      <c r="C28" s="57"/>
      <c r="D28" s="57"/>
      <c r="E28" s="57" t="s">
        <v>41</v>
      </c>
      <c r="F28" s="57" t="str">
        <f>IFERROR(VLOOKUP(VENTAS[[#This Row],[Código del producto Vendido]],STOCK[],5,FALSE),"-")</f>
        <v>Bañador una pieza tropical_M</v>
      </c>
      <c r="G28" s="58">
        <v>3</v>
      </c>
      <c r="H28" s="59">
        <v>25</v>
      </c>
      <c r="I28" s="59">
        <f>VENTAS[[#This Row],[Cantidad]]*VENTAS[[#This Row],[Precio Venta]]</f>
        <v>75</v>
      </c>
      <c r="J28" s="59">
        <f>IF(VENTAS[[#This Row],[Nombre del Gestor]]&gt;1,  VENTAS[[#This Row],[Total]]*10%, 0)</f>
        <v>0</v>
      </c>
      <c r="K28" s="59">
        <f>IFERROR(VLOOKUP(VENTAS[[#This Row],[Código del producto Vendido]],STOCK[],16,FALSE)*VENTAS[[#This Row],[Cantidad]] + VLOOKUP(VENTAS[[#This Row],[Código del producto Vendido]],STOCK[],19,FALSE)*VENTAS[[#This Row],[Cantidad]],VENTAS[[#This Row],[Total]])</f>
        <v>41.5</v>
      </c>
      <c r="L28" s="59">
        <f>VENTAS[[#This Row],[Total]]-VENTAS[[#This Row],[Comisión 10%]]-VENTAS[[#This Row],[Costo SIN Comision]]</f>
        <v>33.5</v>
      </c>
      <c r="M28" s="59"/>
    </row>
    <row r="29" spans="1:13" ht="20" customHeight="1">
      <c r="A29" s="56">
        <v>45017</v>
      </c>
      <c r="B29" s="57"/>
      <c r="C29" s="57"/>
      <c r="D29" s="57"/>
      <c r="E29" s="57" t="s">
        <v>42</v>
      </c>
      <c r="F29" s="57" t="str">
        <f>IFERROR(VLOOKUP(VENTAS[[#This Row],[Código del producto Vendido]],STOCK[],5,FALSE),"-")</f>
        <v>Bañador una pieza tropical_L</v>
      </c>
      <c r="G29" s="58">
        <v>3</v>
      </c>
      <c r="H29" s="59">
        <v>25</v>
      </c>
      <c r="I29" s="59">
        <f>VENTAS[[#This Row],[Cantidad]]*VENTAS[[#This Row],[Precio Venta]]</f>
        <v>75</v>
      </c>
      <c r="J29" s="59">
        <f>IF(VENTAS[[#This Row],[Nombre del Gestor]]&gt;1,  VENTAS[[#This Row],[Total]]*10%, 0)</f>
        <v>0</v>
      </c>
      <c r="K29" s="59">
        <f>IFERROR(VLOOKUP(VENTAS[[#This Row],[Código del producto Vendido]],STOCK[],16,FALSE)*VENTAS[[#This Row],[Cantidad]] + VLOOKUP(VENTAS[[#This Row],[Código del producto Vendido]],STOCK[],19,FALSE)*VENTAS[[#This Row],[Cantidad]],VENTAS[[#This Row],[Total]])</f>
        <v>41.5</v>
      </c>
      <c r="L29" s="59">
        <f>VENTAS[[#This Row],[Total]]-VENTAS[[#This Row],[Comisión 10%]]-VENTAS[[#This Row],[Costo SIN Comision]]</f>
        <v>33.5</v>
      </c>
      <c r="M29" s="59"/>
    </row>
    <row r="30" spans="1:13" ht="20" customHeight="1">
      <c r="A30" s="56">
        <v>45017</v>
      </c>
      <c r="B30" s="57"/>
      <c r="C30" s="57"/>
      <c r="D30" s="57"/>
      <c r="E30" s="57" t="s">
        <v>44</v>
      </c>
      <c r="F30" s="57" t="str">
        <f>IFERROR(VLOOKUP(VENTAS[[#This Row],[Código del producto Vendido]],STOCK[],5,FALSE),"-")</f>
        <v>Bañador estampado de planta</v>
      </c>
      <c r="G30" s="58">
        <v>2</v>
      </c>
      <c r="H30" s="59">
        <v>25</v>
      </c>
      <c r="I30" s="59">
        <f>VENTAS[[#This Row],[Cantidad]]*VENTAS[[#This Row],[Precio Venta]]</f>
        <v>50</v>
      </c>
      <c r="J30" s="59">
        <f>IF(VENTAS[[#This Row],[Nombre del Gestor]]&gt;1,  VENTAS[[#This Row],[Total]]*10%, 0)</f>
        <v>0</v>
      </c>
      <c r="K30" s="59">
        <f>IFERROR(VLOOKUP(VENTAS[[#This Row],[Código del producto Vendido]],STOCK[],16,FALSE)*VENTAS[[#This Row],[Cantidad]] + VLOOKUP(VENTAS[[#This Row],[Código del producto Vendido]],STOCK[],19,FALSE)*VENTAS[[#This Row],[Cantidad]],VENTAS[[#This Row],[Total]])</f>
        <v>26.833333333333332</v>
      </c>
      <c r="L30" s="59">
        <f>VENTAS[[#This Row],[Total]]-VENTAS[[#This Row],[Comisión 10%]]-VENTAS[[#This Row],[Costo SIN Comision]]</f>
        <v>23.166666666666668</v>
      </c>
      <c r="M30" s="59"/>
    </row>
    <row r="31" spans="1:13" ht="20" customHeight="1">
      <c r="A31" s="56">
        <v>45017</v>
      </c>
      <c r="B31" s="57"/>
      <c r="C31" s="57"/>
      <c r="D31" s="57"/>
      <c r="E31" s="57" t="s">
        <v>694</v>
      </c>
      <c r="F31" s="57" t="str">
        <f>IFERROR(VLOOKUP(VENTAS[[#This Row],[Código del producto Vendido]],STOCK[],5,FALSE),"-")</f>
        <v>Bañador bikini de manga raglán con cordón floral</v>
      </c>
      <c r="G31" s="58">
        <v>1</v>
      </c>
      <c r="H31" s="59">
        <v>25</v>
      </c>
      <c r="I31" s="59">
        <f>VENTAS[[#This Row],[Cantidad]]*VENTAS[[#This Row],[Precio Venta]]</f>
        <v>25</v>
      </c>
      <c r="J31" s="59">
        <f>IF(VENTAS[[#This Row],[Nombre del Gestor]]&gt;1,  VENTAS[[#This Row],[Total]]*10%, 0)</f>
        <v>0</v>
      </c>
      <c r="K31" s="59">
        <f>IFERROR(VLOOKUP(VENTAS[[#This Row],[Código del producto Vendido]],STOCK[],16,FALSE)*VENTAS[[#This Row],[Cantidad]] + VLOOKUP(VENTAS[[#This Row],[Código del producto Vendido]],STOCK[],19,FALSE)*VENTAS[[#This Row],[Cantidad]],VENTAS[[#This Row],[Total]])</f>
        <v>19.794444444444444</v>
      </c>
      <c r="L31" s="59">
        <f>VENTAS[[#This Row],[Total]]-VENTAS[[#This Row],[Comisión 10%]]-VENTAS[[#This Row],[Costo SIN Comision]]</f>
        <v>5.2055555555555557</v>
      </c>
      <c r="M31" s="59"/>
    </row>
    <row r="32" spans="1:13" ht="20" customHeight="1">
      <c r="A32" s="56">
        <v>45017</v>
      </c>
      <c r="B32" s="57"/>
      <c r="C32" s="57"/>
      <c r="D32" s="57"/>
      <c r="E32" s="57" t="s">
        <v>45</v>
      </c>
      <c r="F32" s="57" t="str">
        <f>IFERROR(VLOOKUP(VENTAS[[#This Row],[Código del producto Vendido]],STOCK[],5,FALSE),"-")</f>
        <v>Bañador estampado de planta</v>
      </c>
      <c r="G32" s="58">
        <v>2</v>
      </c>
      <c r="H32" s="59">
        <v>25</v>
      </c>
      <c r="I32" s="59">
        <f>VENTAS[[#This Row],[Cantidad]]*VENTAS[[#This Row],[Precio Venta]]</f>
        <v>50</v>
      </c>
      <c r="J32" s="59">
        <f>IF(VENTAS[[#This Row],[Nombre del Gestor]]&gt;1,  VENTAS[[#This Row],[Total]]*10%, 0)</f>
        <v>0</v>
      </c>
      <c r="K32" s="59">
        <f>IFERROR(VLOOKUP(VENTAS[[#This Row],[Código del producto Vendido]],STOCK[],16,FALSE)*VENTAS[[#This Row],[Cantidad]] + VLOOKUP(VENTAS[[#This Row],[Código del producto Vendido]],STOCK[],19,FALSE)*VENTAS[[#This Row],[Cantidad]],VENTAS[[#This Row],[Total]])</f>
        <v>26.833333333333332</v>
      </c>
      <c r="L32" s="59">
        <f>VENTAS[[#This Row],[Total]]-VENTAS[[#This Row],[Comisión 10%]]-VENTAS[[#This Row],[Costo SIN Comision]]</f>
        <v>23.166666666666668</v>
      </c>
      <c r="M32" s="59"/>
    </row>
    <row r="33" spans="1:13" ht="20" customHeight="1">
      <c r="A33" s="56">
        <v>45017</v>
      </c>
      <c r="B33" s="57"/>
      <c r="C33" s="57"/>
      <c r="D33" s="57"/>
      <c r="E33" s="57" t="s">
        <v>682</v>
      </c>
      <c r="F33" s="57" t="str">
        <f>IFERROR(VLOOKUP(VENTAS[[#This Row],[Código del producto Vendido]],STOCK[],5,FALSE),"-")</f>
        <v>Bikini tropical con estampado de hoja</v>
      </c>
      <c r="G33" s="58">
        <v>1</v>
      </c>
      <c r="H33" s="59">
        <v>25</v>
      </c>
      <c r="I33" s="59">
        <f>VENTAS[[#This Row],[Cantidad]]*VENTAS[[#This Row],[Precio Venta]]</f>
        <v>25</v>
      </c>
      <c r="J33" s="59">
        <f>IF(VENTAS[[#This Row],[Nombre del Gestor]]&gt;1,  VENTAS[[#This Row],[Total]]*10%, 0)</f>
        <v>0</v>
      </c>
      <c r="K33" s="59">
        <f>IFERROR(VLOOKUP(VENTAS[[#This Row],[Código del producto Vendido]],STOCK[],16,FALSE)*VENTAS[[#This Row],[Cantidad]] + VLOOKUP(VENTAS[[#This Row],[Código del producto Vendido]],STOCK[],19,FALSE)*VENTAS[[#This Row],[Cantidad]],VENTAS[[#This Row],[Total]])</f>
        <v>13.388888888888889</v>
      </c>
      <c r="L33" s="59">
        <f>VENTAS[[#This Row],[Total]]-VENTAS[[#This Row],[Comisión 10%]]-VENTAS[[#This Row],[Costo SIN Comision]]</f>
        <v>11.611111111111111</v>
      </c>
      <c r="M33" s="59"/>
    </row>
    <row r="34" spans="1:13" ht="20" customHeight="1">
      <c r="A34" s="56">
        <v>45017</v>
      </c>
      <c r="B34" s="57"/>
      <c r="C34" s="57"/>
      <c r="D34" s="57"/>
      <c r="E34" s="57" t="s">
        <v>681</v>
      </c>
      <c r="F34" s="57" t="str">
        <f>IFERROR(VLOOKUP(VENTAS[[#This Row],[Código del producto Vendido]],STOCK[],5,FALSE),"-")</f>
        <v>Bikini Floral</v>
      </c>
      <c r="G34" s="58">
        <v>1</v>
      </c>
      <c r="H34" s="59">
        <v>25</v>
      </c>
      <c r="I34" s="59">
        <f>VENTAS[[#This Row],[Cantidad]]*VENTAS[[#This Row],[Precio Venta]]</f>
        <v>25</v>
      </c>
      <c r="J34" s="59">
        <f>IF(VENTAS[[#This Row],[Nombre del Gestor]]&gt;1,  VENTAS[[#This Row],[Total]]*10%, 0)</f>
        <v>0</v>
      </c>
      <c r="K34" s="59">
        <f>IFERROR(VLOOKUP(VENTAS[[#This Row],[Código del producto Vendido]],STOCK[],16,FALSE)*VENTAS[[#This Row],[Cantidad]] + VLOOKUP(VENTAS[[#This Row],[Código del producto Vendido]],STOCK[],19,FALSE)*VENTAS[[#This Row],[Cantidad]],VENTAS[[#This Row],[Total]])</f>
        <v>13.944444444444445</v>
      </c>
      <c r="L34" s="59">
        <f>VENTAS[[#This Row],[Total]]-VENTAS[[#This Row],[Comisión 10%]]-VENTAS[[#This Row],[Costo SIN Comision]]</f>
        <v>11.055555555555555</v>
      </c>
      <c r="M34" s="59"/>
    </row>
    <row r="35" spans="1:13" ht="20" customHeight="1">
      <c r="A35" s="56">
        <v>45017</v>
      </c>
      <c r="B35" s="57"/>
      <c r="C35" s="57"/>
      <c r="D35" s="57"/>
      <c r="E35" s="57" t="s">
        <v>195</v>
      </c>
      <c r="F35" s="57" t="str">
        <f>IFERROR(VLOOKUP(VENTAS[[#This Row],[Código del producto Vendido]],STOCK[],5,FALSE),"-")</f>
        <v>Bañador bikini con estampado tropical_M</v>
      </c>
      <c r="G35" s="58">
        <v>1</v>
      </c>
      <c r="H35" s="59">
        <v>22</v>
      </c>
      <c r="I35" s="59">
        <f>VENTAS[[#This Row],[Cantidad]]*VENTAS[[#This Row],[Precio Venta]]</f>
        <v>22</v>
      </c>
      <c r="J35" s="59">
        <f>IF(VENTAS[[#This Row],[Nombre del Gestor]]&gt;1,  VENTAS[[#This Row],[Total]]*10%, 0)</f>
        <v>0</v>
      </c>
      <c r="K35" s="59">
        <f>IFERROR(VLOOKUP(VENTAS[[#This Row],[Código del producto Vendido]],STOCK[],16,FALSE)*VENTAS[[#This Row],[Cantidad]] + VLOOKUP(VENTAS[[#This Row],[Código del producto Vendido]],STOCK[],19,FALSE)*VENTAS[[#This Row],[Cantidad]],VENTAS[[#This Row],[Total]])</f>
        <v>11.202222222222222</v>
      </c>
      <c r="L35" s="59">
        <f>VENTAS[[#This Row],[Total]]-VENTAS[[#This Row],[Comisión 10%]]-VENTAS[[#This Row],[Costo SIN Comision]]</f>
        <v>10.797777777777778</v>
      </c>
      <c r="M35" s="59"/>
    </row>
    <row r="36" spans="1:13" ht="20" customHeight="1">
      <c r="A36" s="56">
        <v>45017</v>
      </c>
      <c r="B36" s="57"/>
      <c r="C36" s="57"/>
      <c r="D36" s="57"/>
      <c r="E36" s="57" t="s">
        <v>196</v>
      </c>
      <c r="F36" s="57" t="str">
        <f>IFERROR(VLOOKUP(VENTAS[[#This Row],[Código del producto Vendido]],STOCK[],5,FALSE),"-")</f>
        <v>Bañador bikini con estampado tropical con nudo de talle alto_M</v>
      </c>
      <c r="G36" s="58">
        <v>1</v>
      </c>
      <c r="H36" s="59">
        <v>22</v>
      </c>
      <c r="I36" s="59">
        <f>VENTAS[[#This Row],[Cantidad]]*VENTAS[[#This Row],[Precio Venta]]</f>
        <v>22</v>
      </c>
      <c r="J36" s="59">
        <f>IF(VENTAS[[#This Row],[Nombre del Gestor]]&gt;1,  VENTAS[[#This Row],[Total]]*10%, 0)</f>
        <v>0</v>
      </c>
      <c r="K36" s="59">
        <f>IFERROR(VLOOKUP(VENTAS[[#This Row],[Código del producto Vendido]],STOCK[],16,FALSE)*VENTAS[[#This Row],[Cantidad]] + VLOOKUP(VENTAS[[#This Row],[Código del producto Vendido]],STOCK[],19,FALSE)*VENTAS[[#This Row],[Cantidad]],VENTAS[[#This Row],[Total]])</f>
        <v>11.402777777777779</v>
      </c>
      <c r="L36" s="59">
        <f>VENTAS[[#This Row],[Total]]-VENTAS[[#This Row],[Comisión 10%]]-VENTAS[[#This Row],[Costo SIN Comision]]</f>
        <v>10.597222222222221</v>
      </c>
      <c r="M36" s="59"/>
    </row>
    <row r="37" spans="1:13" ht="20" customHeight="1">
      <c r="A37" s="56">
        <v>45017</v>
      </c>
      <c r="B37" s="57"/>
      <c r="C37" s="57"/>
      <c r="D37" s="57"/>
      <c r="E37" s="57" t="s">
        <v>136</v>
      </c>
      <c r="F37" s="57" t="str">
        <f>IFERROR(VLOOKUP(VENTAS[[#This Row],[Código del producto Vendido]],STOCK[],5,FALSE),"-")</f>
        <v>SHEIN Vestido de hombros descubiertos con botón falso de cintura fruncido de manga farol_S</v>
      </c>
      <c r="G37" s="58">
        <v>1</v>
      </c>
      <c r="H37" s="59">
        <v>25</v>
      </c>
      <c r="I37" s="59">
        <f>VENTAS[[#This Row],[Cantidad]]*VENTAS[[#This Row],[Precio Venta]]</f>
        <v>25</v>
      </c>
      <c r="J37" s="59">
        <f>IF(VENTAS[[#This Row],[Nombre del Gestor]]&gt;1,  VENTAS[[#This Row],[Total]]*10%, 0)</f>
        <v>0</v>
      </c>
      <c r="K37" s="59">
        <f>IFERROR(VLOOKUP(VENTAS[[#This Row],[Código del producto Vendido]],STOCK[],16,FALSE)*VENTAS[[#This Row],[Cantidad]] + VLOOKUP(VENTAS[[#This Row],[Código del producto Vendido]],STOCK[],19,FALSE)*VENTAS[[#This Row],[Cantidad]],VENTAS[[#This Row],[Total]])</f>
        <v>17.260555555555555</v>
      </c>
      <c r="L37" s="59">
        <f>VENTAS[[#This Row],[Total]]-VENTAS[[#This Row],[Comisión 10%]]-VENTAS[[#This Row],[Costo SIN Comision]]</f>
        <v>7.7394444444444446</v>
      </c>
      <c r="M37" s="59"/>
    </row>
    <row r="38" spans="1:13" ht="20" customHeight="1">
      <c r="A38" s="56">
        <v>45017</v>
      </c>
      <c r="B38" s="57"/>
      <c r="C38" s="57"/>
      <c r="D38" s="57"/>
      <c r="E38" s="57" t="s">
        <v>197</v>
      </c>
      <c r="F38" s="57" t="str">
        <f>IFERROR(VLOOKUP(VENTAS[[#This Row],[Código del producto Vendido]],STOCK[],5,FALSE),"-")</f>
        <v>Bañador bikini push up de cuadros girante_M</v>
      </c>
      <c r="G38" s="58">
        <v>1</v>
      </c>
      <c r="H38" s="59">
        <v>22</v>
      </c>
      <c r="I38" s="59">
        <f>VENTAS[[#This Row],[Cantidad]]*VENTAS[[#This Row],[Precio Venta]]</f>
        <v>22</v>
      </c>
      <c r="J38" s="59">
        <f>IF(VENTAS[[#This Row],[Nombre del Gestor]]&gt;1,  VENTAS[[#This Row],[Total]]*10%, 0)</f>
        <v>0</v>
      </c>
      <c r="K38" s="59">
        <f>IFERROR(VLOOKUP(VENTAS[[#This Row],[Código del producto Vendido]],STOCK[],16,FALSE)*VENTAS[[#This Row],[Cantidad]] + VLOOKUP(VENTAS[[#This Row],[Código del producto Vendido]],STOCK[],19,FALSE)*VENTAS[[#This Row],[Cantidad]],VENTAS[[#This Row],[Total]])</f>
        <v>11.001111111111111</v>
      </c>
      <c r="L38" s="59">
        <f>VENTAS[[#This Row],[Total]]-VENTAS[[#This Row],[Comisión 10%]]-VENTAS[[#This Row],[Costo SIN Comision]]</f>
        <v>10.998888888888889</v>
      </c>
      <c r="M38" s="59"/>
    </row>
    <row r="39" spans="1:13" ht="20" customHeight="1">
      <c r="A39" s="56">
        <v>45017</v>
      </c>
      <c r="B39" s="57"/>
      <c r="C39" s="57"/>
      <c r="D39" s="57"/>
      <c r="E39" s="57" t="s">
        <v>707</v>
      </c>
      <c r="F39" s="57" t="str">
        <f>IFERROR(VLOOKUP(VENTAS[[#This Row],[Código del producto Vendido]],STOCK[],5,FALSE),"-")</f>
        <v>Bolsa bandolera</v>
      </c>
      <c r="G39" s="58">
        <v>1</v>
      </c>
      <c r="H39" s="59">
        <v>15</v>
      </c>
      <c r="I39" s="59">
        <f>VENTAS[[#This Row],[Cantidad]]*VENTAS[[#This Row],[Precio Venta]]</f>
        <v>15</v>
      </c>
      <c r="J39" s="59">
        <f>IF(VENTAS[[#This Row],[Nombre del Gestor]]&gt;1,  VENTAS[[#This Row],[Total]]*10%, 0)</f>
        <v>0</v>
      </c>
      <c r="K39" s="59">
        <f>IFERROR(VLOOKUP(VENTAS[[#This Row],[Código del producto Vendido]],STOCK[],16,FALSE)*VENTAS[[#This Row],[Cantidad]] + VLOOKUP(VENTAS[[#This Row],[Código del producto Vendido]],STOCK[],19,FALSE)*VENTAS[[#This Row],[Cantidad]],VENTAS[[#This Row],[Total]])</f>
        <v>8.9444444444444446</v>
      </c>
      <c r="L39" s="59">
        <f>VENTAS[[#This Row],[Total]]-VENTAS[[#This Row],[Comisión 10%]]-VENTAS[[#This Row],[Costo SIN Comision]]</f>
        <v>6.0555555555555554</v>
      </c>
      <c r="M39" s="59"/>
    </row>
    <row r="40" spans="1:13" ht="20" customHeight="1">
      <c r="A40" s="56">
        <v>45017</v>
      </c>
      <c r="B40" s="57"/>
      <c r="C40" s="57"/>
      <c r="D40" s="57"/>
      <c r="E40" s="57" t="s">
        <v>170</v>
      </c>
      <c r="F40" s="57" t="str">
        <f>IFERROR(VLOOKUP(VENTAS[[#This Row],[Código del producto Vendido]],STOCK[],5,FALSE),"-")</f>
        <v>Bolso cartera con solapa transparente</v>
      </c>
      <c r="G40" s="58">
        <v>1</v>
      </c>
      <c r="H40" s="59">
        <v>10</v>
      </c>
      <c r="I40" s="59">
        <f>VENTAS[[#This Row],[Cantidad]]*VENTAS[[#This Row],[Precio Venta]]</f>
        <v>10</v>
      </c>
      <c r="J40" s="59">
        <f>IF(VENTAS[[#This Row],[Nombre del Gestor]]&gt;1,  VENTAS[[#This Row],[Total]]*10%, 0)</f>
        <v>0</v>
      </c>
      <c r="K40" s="59">
        <f>IFERROR(VLOOKUP(VENTAS[[#This Row],[Código del producto Vendido]],STOCK[],16,FALSE)*VENTAS[[#This Row],[Cantidad]] + VLOOKUP(VENTAS[[#This Row],[Código del producto Vendido]],STOCK[],19,FALSE)*VENTAS[[#This Row],[Cantidad]],VENTAS[[#This Row],[Total]])</f>
        <v>5.1305555555555555</v>
      </c>
      <c r="L40" s="59">
        <f>VENTAS[[#This Row],[Total]]-VENTAS[[#This Row],[Comisión 10%]]-VENTAS[[#This Row],[Costo SIN Comision]]</f>
        <v>4.8694444444444445</v>
      </c>
      <c r="M40" s="59"/>
    </row>
    <row r="41" spans="1:13" ht="20" customHeight="1">
      <c r="A41" s="56">
        <v>45017</v>
      </c>
      <c r="B41" s="57"/>
      <c r="C41" s="57"/>
      <c r="D41" s="57"/>
      <c r="E41" s="57" t="s">
        <v>170</v>
      </c>
      <c r="F41" s="57" t="str">
        <f>IFERROR(VLOOKUP(VENTAS[[#This Row],[Código del producto Vendido]],STOCK[],5,FALSE),"-")</f>
        <v>Bolso cartera con solapa transparente</v>
      </c>
      <c r="G41" s="58">
        <v>1</v>
      </c>
      <c r="H41" s="59">
        <v>10</v>
      </c>
      <c r="I41" s="59">
        <f>VENTAS[[#This Row],[Cantidad]]*VENTAS[[#This Row],[Precio Venta]]</f>
        <v>10</v>
      </c>
      <c r="J41" s="59">
        <f>IF(VENTAS[[#This Row],[Nombre del Gestor]]&gt;1,  VENTAS[[#This Row],[Total]]*10%, 0)</f>
        <v>0</v>
      </c>
      <c r="K41" s="59">
        <f>IFERROR(VLOOKUP(VENTAS[[#This Row],[Código del producto Vendido]],STOCK[],16,FALSE)*VENTAS[[#This Row],[Cantidad]] + VLOOKUP(VENTAS[[#This Row],[Código del producto Vendido]],STOCK[],19,FALSE)*VENTAS[[#This Row],[Cantidad]],VENTAS[[#This Row],[Total]])</f>
        <v>5.1305555555555555</v>
      </c>
      <c r="L41" s="59">
        <f>VENTAS[[#This Row],[Total]]-VENTAS[[#This Row],[Comisión 10%]]-VENTAS[[#This Row],[Costo SIN Comision]]</f>
        <v>4.8694444444444445</v>
      </c>
      <c r="M41" s="59"/>
    </row>
    <row r="42" spans="1:13" ht="20" customHeight="1">
      <c r="A42" s="56">
        <v>45017</v>
      </c>
      <c r="B42" s="57"/>
      <c r="C42" s="57"/>
      <c r="D42" s="57"/>
      <c r="E42" s="57" t="s">
        <v>198</v>
      </c>
      <c r="F42" s="57" t="str">
        <f>IFERROR(VLOOKUP(VENTAS[[#This Row],[Código del producto Vendido]],STOCK[],5,FALSE),"-")</f>
        <v>Bañador bikini con nudo delantero bajo fruncido tropical_S</v>
      </c>
      <c r="G42" s="58">
        <v>1</v>
      </c>
      <c r="H42" s="59">
        <v>22</v>
      </c>
      <c r="I42" s="59">
        <f>VENTAS[[#This Row],[Cantidad]]*VENTAS[[#This Row],[Precio Venta]]</f>
        <v>22</v>
      </c>
      <c r="J42" s="59">
        <f>IF(VENTAS[[#This Row],[Nombre del Gestor]]&gt;1,  VENTAS[[#This Row],[Total]]*10%, 0)</f>
        <v>0</v>
      </c>
      <c r="K42" s="59">
        <f>IFERROR(VLOOKUP(VENTAS[[#This Row],[Código del producto Vendido]],STOCK[],16,FALSE)*VENTAS[[#This Row],[Cantidad]] + VLOOKUP(VENTAS[[#This Row],[Código del producto Vendido]],STOCK[],19,FALSE)*VENTAS[[#This Row],[Cantidad]],VENTAS[[#This Row],[Total]])</f>
        <v>12.480555555555554</v>
      </c>
      <c r="L42" s="59">
        <f>VENTAS[[#This Row],[Total]]-VENTAS[[#This Row],[Comisión 10%]]-VENTAS[[#This Row],[Costo SIN Comision]]</f>
        <v>9.5194444444444457</v>
      </c>
      <c r="M42" s="59"/>
    </row>
    <row r="43" spans="1:13" ht="20" customHeight="1">
      <c r="A43" s="56">
        <v>45017</v>
      </c>
      <c r="B43" s="57"/>
      <c r="C43" s="57"/>
      <c r="D43" s="57"/>
      <c r="E43" s="57" t="s">
        <v>208</v>
      </c>
      <c r="F43" s="57" t="str">
        <f>IFERROR(VLOOKUP(VENTAS[[#This Row],[Código del producto Vendido]],STOCK[],5,FALSE),"-")</f>
        <v>3 piezas Bañador bikini push up con estampado tropical con falda de playa</v>
      </c>
      <c r="G43" s="58">
        <v>2</v>
      </c>
      <c r="H43" s="59">
        <v>25</v>
      </c>
      <c r="I43" s="59">
        <f>VENTAS[[#This Row],[Cantidad]]*VENTAS[[#This Row],[Precio Venta]]</f>
        <v>50</v>
      </c>
      <c r="J43" s="59">
        <f>IF(VENTAS[[#This Row],[Nombre del Gestor]]&gt;1,  VENTAS[[#This Row],[Total]]*10%, 0)</f>
        <v>0</v>
      </c>
      <c r="K43" s="59">
        <f>IFERROR(VLOOKUP(VENTAS[[#This Row],[Código del producto Vendido]],STOCK[],16,FALSE)*VENTAS[[#This Row],[Cantidad]] + VLOOKUP(VENTAS[[#This Row],[Código del producto Vendido]],STOCK[],19,FALSE)*VENTAS[[#This Row],[Cantidad]],VENTAS[[#This Row],[Total]])</f>
        <v>33.111111111111114</v>
      </c>
      <c r="L43" s="59">
        <f>VENTAS[[#This Row],[Total]]-VENTAS[[#This Row],[Comisión 10%]]-VENTAS[[#This Row],[Costo SIN Comision]]</f>
        <v>16.888888888888886</v>
      </c>
      <c r="M43" s="59"/>
    </row>
    <row r="44" spans="1:13" ht="20" customHeight="1">
      <c r="A44" s="56">
        <v>45017</v>
      </c>
      <c r="B44" s="57"/>
      <c r="C44" s="57"/>
      <c r="D44" s="57"/>
      <c r="E44" s="57" t="s">
        <v>711</v>
      </c>
      <c r="F44" s="57" t="str">
        <f>IFERROR(VLOOKUP(VENTAS[[#This Row],[Código del producto Vendido]],STOCK[],5,FALSE),"-")</f>
        <v xml:space="preserve">Bikini push up tropical </v>
      </c>
      <c r="G44" s="58">
        <v>1</v>
      </c>
      <c r="H44" s="59">
        <v>25</v>
      </c>
      <c r="I44" s="59">
        <f>VENTAS[[#This Row],[Cantidad]]*VENTAS[[#This Row],[Precio Venta]]</f>
        <v>25</v>
      </c>
      <c r="J44" s="59">
        <f>IF(VENTAS[[#This Row],[Nombre del Gestor]]&gt;1,  VENTAS[[#This Row],[Total]]*10%, 0)</f>
        <v>0</v>
      </c>
      <c r="K44" s="59">
        <f>IFERROR(VLOOKUP(VENTAS[[#This Row],[Código del producto Vendido]],STOCK[],16,FALSE)*VENTAS[[#This Row],[Cantidad]] + VLOOKUP(VENTAS[[#This Row],[Código del producto Vendido]],STOCK[],19,FALSE)*VENTAS[[#This Row],[Cantidad]],VENTAS[[#This Row],[Total]])</f>
        <v>16.555555555555557</v>
      </c>
      <c r="L44" s="59">
        <f>VENTAS[[#This Row],[Total]]-VENTAS[[#This Row],[Comisión 10%]]-VENTAS[[#This Row],[Costo SIN Comision]]</f>
        <v>8.4444444444444429</v>
      </c>
      <c r="M44" s="59"/>
    </row>
    <row r="45" spans="1:13" ht="20" customHeight="1">
      <c r="A45" s="56">
        <v>45017</v>
      </c>
      <c r="B45" s="57"/>
      <c r="C45" s="57"/>
      <c r="D45" s="57"/>
      <c r="E45" s="57" t="s">
        <v>209</v>
      </c>
      <c r="F45" s="57" t="str">
        <f>IFERROR(VLOOKUP(VENTAS[[#This Row],[Código del producto Vendido]],STOCK[],5,FALSE),"-")</f>
        <v>3 piezas Bañador bikini triángulo halter con estampado geométrico con pantalones cover up</v>
      </c>
      <c r="G45" s="58">
        <v>2</v>
      </c>
      <c r="H45" s="59">
        <v>25</v>
      </c>
      <c r="I45" s="59">
        <f>VENTAS[[#This Row],[Cantidad]]*VENTAS[[#This Row],[Precio Venta]]</f>
        <v>50</v>
      </c>
      <c r="J45" s="59">
        <f>IF(VENTAS[[#This Row],[Nombre del Gestor]]&gt;1,  VENTAS[[#This Row],[Total]]*10%, 0)</f>
        <v>0</v>
      </c>
      <c r="K45" s="59">
        <f>IFERROR(VLOOKUP(VENTAS[[#This Row],[Código del producto Vendido]],STOCK[],16,FALSE)*VENTAS[[#This Row],[Cantidad]] + VLOOKUP(VENTAS[[#This Row],[Código del producto Vendido]],STOCK[],19,FALSE)*VENTAS[[#This Row],[Cantidad]],VENTAS[[#This Row],[Total]])</f>
        <v>32.088888888888889</v>
      </c>
      <c r="L45" s="59">
        <f>VENTAS[[#This Row],[Total]]-VENTAS[[#This Row],[Comisión 10%]]-VENTAS[[#This Row],[Costo SIN Comision]]</f>
        <v>17.911111111111111</v>
      </c>
      <c r="M45" s="59"/>
    </row>
    <row r="46" spans="1:13" ht="20" customHeight="1">
      <c r="A46" s="56">
        <v>45017</v>
      </c>
      <c r="B46" s="57"/>
      <c r="C46" s="57"/>
      <c r="D46" s="57"/>
      <c r="E46" s="57" t="s">
        <v>723</v>
      </c>
      <c r="F46" s="57" t="str">
        <f>IFERROR(VLOOKUP(VENTAS[[#This Row],[Código del producto Vendido]],STOCK[],5,FALSE),"-")</f>
        <v xml:space="preserve">Gafas minimalista de moda </v>
      </c>
      <c r="G46" s="58">
        <v>1</v>
      </c>
      <c r="H46" s="59">
        <v>10</v>
      </c>
      <c r="I46" s="59">
        <f>VENTAS[[#This Row],[Cantidad]]*VENTAS[[#This Row],[Precio Venta]]</f>
        <v>10</v>
      </c>
      <c r="J46" s="59">
        <f>IF(VENTAS[[#This Row],[Nombre del Gestor]]&gt;1,  VENTAS[[#This Row],[Total]]*10%, 0)</f>
        <v>0</v>
      </c>
      <c r="K46" s="59">
        <f>IFERROR(VLOOKUP(VENTAS[[#This Row],[Código del producto Vendido]],STOCK[],16,FALSE)*VENTAS[[#This Row],[Cantidad]] + VLOOKUP(VENTAS[[#This Row],[Código del producto Vendido]],STOCK[],19,FALSE)*VENTAS[[#This Row],[Cantidad]],VENTAS[[#This Row],[Total]])</f>
        <v>5.8305555555555557</v>
      </c>
      <c r="L46" s="59">
        <f>VENTAS[[#This Row],[Total]]-VENTAS[[#This Row],[Comisión 10%]]-VENTAS[[#This Row],[Costo SIN Comision]]</f>
        <v>4.1694444444444443</v>
      </c>
      <c r="M46" s="59"/>
    </row>
    <row r="47" spans="1:13" ht="20" customHeight="1">
      <c r="A47" s="56">
        <v>45017</v>
      </c>
      <c r="B47" s="57"/>
      <c r="C47" s="57"/>
      <c r="D47" s="57"/>
      <c r="E47" s="57" t="s">
        <v>185</v>
      </c>
      <c r="F47" s="57" t="str">
        <f>IFERROR(VLOOKUP(VENTAS[[#This Row],[Código del producto Vendido]],STOCK[],5,FALSE),"-")</f>
        <v>Sandalias de tiras con diseño de diamante de imitación con tacón grueso Plateado_MX24</v>
      </c>
      <c r="G47" s="58">
        <v>1</v>
      </c>
      <c r="H47" s="59">
        <v>40</v>
      </c>
      <c r="I47" s="59">
        <f>VENTAS[[#This Row],[Cantidad]]*VENTAS[[#This Row],[Precio Venta]]</f>
        <v>40</v>
      </c>
      <c r="J47" s="59">
        <f>IF(VENTAS[[#This Row],[Nombre del Gestor]]&gt;1,  VENTAS[[#This Row],[Total]]*10%, 0)</f>
        <v>0</v>
      </c>
      <c r="K47" s="59">
        <f>IFERROR(VLOOKUP(VENTAS[[#This Row],[Código del producto Vendido]],STOCK[],16,FALSE)*VENTAS[[#This Row],[Cantidad]] + VLOOKUP(VENTAS[[#This Row],[Código del producto Vendido]],STOCK[],19,FALSE)*VENTAS[[#This Row],[Cantidad]],VENTAS[[#This Row],[Total]])</f>
        <v>27.922222222222221</v>
      </c>
      <c r="L47" s="59">
        <f>VENTAS[[#This Row],[Total]]-VENTAS[[#This Row],[Comisión 10%]]-VENTAS[[#This Row],[Costo SIN Comision]]</f>
        <v>12.077777777777779</v>
      </c>
      <c r="M47" s="59"/>
    </row>
    <row r="48" spans="1:13" ht="20" customHeight="1">
      <c r="A48" s="56">
        <v>45017</v>
      </c>
      <c r="B48" s="57"/>
      <c r="C48" s="57"/>
      <c r="D48" s="57"/>
      <c r="E48" s="57" t="s">
        <v>200</v>
      </c>
      <c r="F48" s="57" t="str">
        <f>IFERROR(VLOOKUP(VENTAS[[#This Row],[Código del producto Vendido]],STOCK[],5,FALSE),"-")</f>
        <v>SHEIN Felegant Shorts PU de cintura con volante con cordón Negro_5</v>
      </c>
      <c r="G48" s="58">
        <v>1</v>
      </c>
      <c r="H48" s="59">
        <v>19</v>
      </c>
      <c r="I48" s="59">
        <f>VENTAS[[#This Row],[Cantidad]]*VENTAS[[#This Row],[Precio Venta]]</f>
        <v>19</v>
      </c>
      <c r="J48" s="59">
        <f>IF(VENTAS[[#This Row],[Nombre del Gestor]]&gt;1,  VENTAS[[#This Row],[Total]]*10%, 0)</f>
        <v>0</v>
      </c>
      <c r="K48" s="59">
        <f>IFERROR(VLOOKUP(VENTAS[[#This Row],[Código del producto Vendido]],STOCK[],16,FALSE)*VENTAS[[#This Row],[Cantidad]] + VLOOKUP(VENTAS[[#This Row],[Código del producto Vendido]],STOCK[],19,FALSE)*VENTAS[[#This Row],[Cantidad]],VENTAS[[#This Row],[Total]])</f>
        <v>12.522222222222222</v>
      </c>
      <c r="L48" s="59">
        <f>VENTAS[[#This Row],[Total]]-VENTAS[[#This Row],[Comisión 10%]]-VENTAS[[#This Row],[Costo SIN Comision]]</f>
        <v>6.4777777777777779</v>
      </c>
      <c r="M48" s="59"/>
    </row>
    <row r="49" spans="1:13" ht="20" customHeight="1">
      <c r="A49" s="56">
        <v>45017</v>
      </c>
      <c r="B49" s="57" t="s">
        <v>188</v>
      </c>
      <c r="C49" s="57"/>
      <c r="D49" s="57"/>
      <c r="E49" s="57" t="s">
        <v>186</v>
      </c>
      <c r="F49" s="57" t="str">
        <f>IFERROR(VLOOKUP(VENTAS[[#This Row],[Código del producto Vendido]],STOCK[],5,FALSE),"-")</f>
        <v>Botines con tacón con cordón</v>
      </c>
      <c r="G49" s="58">
        <v>1</v>
      </c>
      <c r="H49" s="59">
        <v>40</v>
      </c>
      <c r="I49" s="59">
        <f>VENTAS[[#This Row],[Cantidad]]*VENTAS[[#This Row],[Precio Venta]]</f>
        <v>40</v>
      </c>
      <c r="J49" s="59">
        <f>IF(VENTAS[[#This Row],[Nombre del Gestor]]&gt;1,  VENTAS[[#This Row],[Total]]*10%, 0)</f>
        <v>0</v>
      </c>
      <c r="K49" s="59">
        <f>IFERROR(VLOOKUP(VENTAS[[#This Row],[Código del producto Vendido]],STOCK[],16,FALSE)*VENTAS[[#This Row],[Cantidad]] + VLOOKUP(VENTAS[[#This Row],[Código del producto Vendido]],STOCK[],19,FALSE)*VENTAS[[#This Row],[Cantidad]],VENTAS[[#This Row],[Total]])</f>
        <v>27.786111111111111</v>
      </c>
      <c r="L49" s="59">
        <f>VENTAS[[#This Row],[Total]]-VENTAS[[#This Row],[Comisión 10%]]-VENTAS[[#This Row],[Costo SIN Comision]]</f>
        <v>12.213888888888889</v>
      </c>
      <c r="M49" s="59"/>
    </row>
    <row r="50" spans="1:13" ht="20" customHeight="1">
      <c r="A50" s="56">
        <v>45017</v>
      </c>
      <c r="B50" s="57"/>
      <c r="C50" s="57"/>
      <c r="D50" s="57"/>
      <c r="E50" s="57" t="s">
        <v>201</v>
      </c>
      <c r="F50" s="57" t="str">
        <f>IFERROR(VLOOKUP(VENTAS[[#This Row],[Código del producto Vendido]],STOCK[],5,FALSE),"-")</f>
        <v>Falda con abertura alta_XS</v>
      </c>
      <c r="G50" s="58">
        <v>1</v>
      </c>
      <c r="H50" s="59">
        <v>17</v>
      </c>
      <c r="I50" s="59">
        <f>VENTAS[[#This Row],[Cantidad]]*VENTAS[[#This Row],[Precio Venta]]</f>
        <v>17</v>
      </c>
      <c r="J50" s="59">
        <f>IF(VENTAS[[#This Row],[Nombre del Gestor]]&gt;1,  VENTAS[[#This Row],[Total]]*10%, 0)</f>
        <v>0</v>
      </c>
      <c r="K50" s="59">
        <f>IFERROR(VLOOKUP(VENTAS[[#This Row],[Código del producto Vendido]],STOCK[],16,FALSE)*VENTAS[[#This Row],[Cantidad]] + VLOOKUP(VENTAS[[#This Row],[Código del producto Vendido]],STOCK[],19,FALSE)*VENTAS[[#This Row],[Cantidad]],VENTAS[[#This Row],[Total]])</f>
        <v>9.8894444444444467</v>
      </c>
      <c r="L50" s="59">
        <f>VENTAS[[#This Row],[Total]]-VENTAS[[#This Row],[Comisión 10%]]-VENTAS[[#This Row],[Costo SIN Comision]]</f>
        <v>7.1105555555555533</v>
      </c>
      <c r="M50" s="59"/>
    </row>
    <row r="51" spans="1:13" ht="20" customHeight="1">
      <c r="A51" s="56">
        <v>45017</v>
      </c>
      <c r="B51" s="57"/>
      <c r="C51" s="57"/>
      <c r="D51" s="57"/>
      <c r="E51" s="57" t="s">
        <v>138</v>
      </c>
      <c r="F51" s="57" t="str">
        <f>IFERROR(VLOOKUP(VENTAS[[#This Row],[Código del producto Vendido]],STOCK[],5,FALSE),"-")</f>
        <v>Vestido de espalda abierta de manga farol_S</v>
      </c>
      <c r="G51" s="58">
        <v>3</v>
      </c>
      <c r="H51" s="59">
        <v>15</v>
      </c>
      <c r="I51" s="59">
        <f>VENTAS[[#This Row],[Cantidad]]*VENTAS[[#This Row],[Precio Venta]]</f>
        <v>45</v>
      </c>
      <c r="J51" s="59">
        <f>IF(VENTAS[[#This Row],[Nombre del Gestor]]&gt;1,  VENTAS[[#This Row],[Total]]*10%, 0)</f>
        <v>0</v>
      </c>
      <c r="K51" s="59">
        <f>IFERROR(VLOOKUP(VENTAS[[#This Row],[Código del producto Vendido]],STOCK[],16,FALSE)*VENTAS[[#This Row],[Cantidad]] + VLOOKUP(VENTAS[[#This Row],[Código del producto Vendido]],STOCK[],19,FALSE)*VENTAS[[#This Row],[Cantidad]],VENTAS[[#This Row],[Total]])</f>
        <v>32.166666666666664</v>
      </c>
      <c r="L51" s="59">
        <f>VENTAS[[#This Row],[Total]]-VENTAS[[#This Row],[Comisión 10%]]-VENTAS[[#This Row],[Costo SIN Comision]]</f>
        <v>12.833333333333336</v>
      </c>
      <c r="M51" s="59"/>
    </row>
    <row r="52" spans="1:13" ht="20" customHeight="1">
      <c r="A52" s="56"/>
      <c r="B52" s="57" t="s">
        <v>188</v>
      </c>
      <c r="C52" s="57"/>
      <c r="D52" s="57"/>
      <c r="E52" s="57" t="s">
        <v>139</v>
      </c>
      <c r="F52" s="57" t="str">
        <f>IFERROR(VLOOKUP(VENTAS[[#This Row],[Código del producto Vendido]],STOCK[],5,FALSE),"-")</f>
        <v>Vestido de espalda abierta de manga farol_XS</v>
      </c>
      <c r="G52" s="58">
        <v>3</v>
      </c>
      <c r="H52" s="59">
        <v>20</v>
      </c>
      <c r="I52" s="59">
        <f>VENTAS[[#This Row],[Cantidad]]*VENTAS[[#This Row],[Precio Venta]]</f>
        <v>60</v>
      </c>
      <c r="J52" s="59">
        <f>IF(VENTAS[[#This Row],[Nombre del Gestor]]&gt;1,  VENTAS[[#This Row],[Total]]*10%, 0)</f>
        <v>0</v>
      </c>
      <c r="K52" s="59">
        <f>IFERROR(VLOOKUP(VENTAS[[#This Row],[Código del producto Vendido]],STOCK[],16,FALSE)*VENTAS[[#This Row],[Cantidad]] + VLOOKUP(VENTAS[[#This Row],[Código del producto Vendido]],STOCK[],19,FALSE)*VENTAS[[#This Row],[Cantidad]],VENTAS[[#This Row],[Total]])</f>
        <v>32.166666666666664</v>
      </c>
      <c r="L52" s="59">
        <f>VENTAS[[#This Row],[Total]]-VENTAS[[#This Row],[Comisión 10%]]-VENTAS[[#This Row],[Costo SIN Comision]]</f>
        <v>27.833333333333336</v>
      </c>
      <c r="M52" s="59"/>
    </row>
    <row r="53" spans="1:13" ht="20" customHeight="1">
      <c r="A53" s="56"/>
      <c r="B53" s="57" t="s">
        <v>188</v>
      </c>
      <c r="C53" s="57"/>
      <c r="D53" s="57"/>
      <c r="E53" s="57" t="s">
        <v>166</v>
      </c>
      <c r="F53" s="57" t="str">
        <f>IFERROR(VLOOKUP(VENTAS[[#This Row],[Código del producto Vendido]],STOCK[],5,FALSE),"-")</f>
        <v>SHEIN Vestido lencero floral de muslo con abertura_XS</v>
      </c>
      <c r="G53" s="58">
        <v>4</v>
      </c>
      <c r="H53" s="59">
        <v>15</v>
      </c>
      <c r="I53" s="59">
        <f>VENTAS[[#This Row],[Cantidad]]*VENTAS[[#This Row],[Precio Venta]]</f>
        <v>60</v>
      </c>
      <c r="J53" s="59">
        <f>IF(VENTAS[[#This Row],[Nombre del Gestor]]&gt;1,  VENTAS[[#This Row],[Total]]*10%, 0)</f>
        <v>0</v>
      </c>
      <c r="K53" s="59">
        <f>IFERROR(VLOOKUP(VENTAS[[#This Row],[Código del producto Vendido]],STOCK[],16,FALSE)*VENTAS[[#This Row],[Cantidad]] + VLOOKUP(VENTAS[[#This Row],[Código del producto Vendido]],STOCK[],19,FALSE)*VENTAS[[#This Row],[Cantidad]],VENTAS[[#This Row],[Total]])</f>
        <v>42.888888888888886</v>
      </c>
      <c r="L53" s="59">
        <f>VENTAS[[#This Row],[Total]]-VENTAS[[#This Row],[Comisión 10%]]-VENTAS[[#This Row],[Costo SIN Comision]]</f>
        <v>17.111111111111114</v>
      </c>
      <c r="M53" s="59"/>
    </row>
    <row r="54" spans="1:13" ht="20" customHeight="1">
      <c r="A54" s="56"/>
      <c r="B54" s="57" t="s">
        <v>188</v>
      </c>
      <c r="C54" s="57"/>
      <c r="D54" s="57"/>
      <c r="E54" s="57" t="s">
        <v>167</v>
      </c>
      <c r="F54" s="57" t="str">
        <f>IFERROR(VLOOKUP(VENTAS[[#This Row],[Código del producto Vendido]],STOCK[],5,FALSE),"-")</f>
        <v>SHEIN Vestido lencero floral de muslo con abertura_S</v>
      </c>
      <c r="G54" s="58">
        <v>4</v>
      </c>
      <c r="H54" s="59">
        <v>20</v>
      </c>
      <c r="I54" s="59">
        <f>VENTAS[[#This Row],[Cantidad]]*VENTAS[[#This Row],[Precio Venta]]</f>
        <v>80</v>
      </c>
      <c r="J54" s="59">
        <f>IF(VENTAS[[#This Row],[Nombre del Gestor]]&gt;1,  VENTAS[[#This Row],[Total]]*10%, 0)</f>
        <v>0</v>
      </c>
      <c r="K54" s="59">
        <f>IFERROR(VLOOKUP(VENTAS[[#This Row],[Código del producto Vendido]],STOCK[],16,FALSE)*VENTAS[[#This Row],[Cantidad]] + VLOOKUP(VENTAS[[#This Row],[Código del producto Vendido]],STOCK[],19,FALSE)*VENTAS[[#This Row],[Cantidad]],VENTAS[[#This Row],[Total]])</f>
        <v>42.888888888888886</v>
      </c>
      <c r="L54" s="59">
        <f>VENTAS[[#This Row],[Total]]-VENTAS[[#This Row],[Comisión 10%]]-VENTAS[[#This Row],[Costo SIN Comision]]</f>
        <v>37.111111111111114</v>
      </c>
      <c r="M54" s="59"/>
    </row>
    <row r="55" spans="1:13" ht="20" customHeight="1">
      <c r="A55" s="56"/>
      <c r="B55" s="57" t="s">
        <v>188</v>
      </c>
      <c r="C55" s="57"/>
      <c r="D55" s="57"/>
      <c r="E55" s="57" t="s">
        <v>165</v>
      </c>
      <c r="F55" s="57" t="str">
        <f>IFERROR(VLOOKUP(VENTAS[[#This Row],[Código del producto Vendido]],STOCK[],5,FALSE),"-")</f>
        <v>Vestido floral de manga farol de espalda abierta con cordón bajo con fruncido_L</v>
      </c>
      <c r="G55" s="58">
        <v>4</v>
      </c>
      <c r="H55" s="59">
        <v>20</v>
      </c>
      <c r="I55" s="59">
        <f>VENTAS[[#This Row],[Cantidad]]*VENTAS[[#This Row],[Precio Venta]]</f>
        <v>80</v>
      </c>
      <c r="J55" s="59">
        <f>IF(VENTAS[[#This Row],[Nombre del Gestor]]&gt;1,  VENTAS[[#This Row],[Total]]*10%, 0)</f>
        <v>0</v>
      </c>
      <c r="K55" s="59">
        <f>IFERROR(VLOOKUP(VENTAS[[#This Row],[Código del producto Vendido]],STOCK[],16,FALSE)*VENTAS[[#This Row],[Cantidad]] + VLOOKUP(VENTAS[[#This Row],[Código del producto Vendido]],STOCK[],19,FALSE)*VENTAS[[#This Row],[Cantidad]],VENTAS[[#This Row],[Total]])</f>
        <v>42.888888888888886</v>
      </c>
      <c r="L55" s="59">
        <f>VENTAS[[#This Row],[Total]]-VENTAS[[#This Row],[Comisión 10%]]-VENTAS[[#This Row],[Costo SIN Comision]]</f>
        <v>37.111111111111114</v>
      </c>
      <c r="M55" s="59"/>
    </row>
    <row r="56" spans="1:13" ht="20" customHeight="1">
      <c r="A56" s="56"/>
      <c r="B56" s="57" t="s">
        <v>188</v>
      </c>
      <c r="C56" s="57"/>
      <c r="D56" s="57"/>
      <c r="E56" s="57" t="s">
        <v>164</v>
      </c>
      <c r="F56" s="57" t="str">
        <f>IFERROR(VLOOKUP(VENTAS[[#This Row],[Código del producto Vendido]],STOCK[],5,FALSE),"-")</f>
        <v>Vestido floral de manga farol de espalda abierta con cordón bajo con fruncido_M</v>
      </c>
      <c r="G56" s="58">
        <v>4</v>
      </c>
      <c r="H56" s="59">
        <v>20</v>
      </c>
      <c r="I56" s="59">
        <f>VENTAS[[#This Row],[Cantidad]]*VENTAS[[#This Row],[Precio Venta]]</f>
        <v>80</v>
      </c>
      <c r="J56" s="59">
        <f>IF(VENTAS[[#This Row],[Nombre del Gestor]]&gt;1,  VENTAS[[#This Row],[Total]]*10%, 0)</f>
        <v>0</v>
      </c>
      <c r="K56" s="59">
        <f>IFERROR(VLOOKUP(VENTAS[[#This Row],[Código del producto Vendido]],STOCK[],16,FALSE)*VENTAS[[#This Row],[Cantidad]] + VLOOKUP(VENTAS[[#This Row],[Código del producto Vendido]],STOCK[],19,FALSE)*VENTAS[[#This Row],[Cantidad]],VENTAS[[#This Row],[Total]])</f>
        <v>42.888888888888886</v>
      </c>
      <c r="L56" s="59">
        <f>VENTAS[[#This Row],[Total]]-VENTAS[[#This Row],[Comisión 10%]]-VENTAS[[#This Row],[Costo SIN Comision]]</f>
        <v>37.111111111111114</v>
      </c>
      <c r="M56" s="59"/>
    </row>
    <row r="57" spans="1:13" ht="20" customHeight="1">
      <c r="A57" s="56"/>
      <c r="B57" s="57" t="s">
        <v>188</v>
      </c>
      <c r="C57" s="57"/>
      <c r="D57" s="57"/>
      <c r="E57" s="57" t="s">
        <v>163</v>
      </c>
      <c r="F57" s="57" t="str">
        <f>IFERROR(VLOOKUP(VENTAS[[#This Row],[Código del producto Vendido]],STOCK[],5,FALSE),"-")</f>
        <v>Vestido floral de manga farol de espalda abierta con cordón bajo con fruncido_S</v>
      </c>
      <c r="G57" s="58">
        <v>4</v>
      </c>
      <c r="H57" s="59">
        <v>20</v>
      </c>
      <c r="I57" s="59">
        <f>VENTAS[[#This Row],[Cantidad]]*VENTAS[[#This Row],[Precio Venta]]</f>
        <v>80</v>
      </c>
      <c r="J57" s="59">
        <f>IF(VENTAS[[#This Row],[Nombre del Gestor]]&gt;1,  VENTAS[[#This Row],[Total]]*10%, 0)</f>
        <v>0</v>
      </c>
      <c r="K57" s="59">
        <f>IFERROR(VLOOKUP(VENTAS[[#This Row],[Código del producto Vendido]],STOCK[],16,FALSE)*VENTAS[[#This Row],[Cantidad]] + VLOOKUP(VENTAS[[#This Row],[Código del producto Vendido]],STOCK[],19,FALSE)*VENTAS[[#This Row],[Cantidad]],VENTAS[[#This Row],[Total]])</f>
        <v>42.888888888888886</v>
      </c>
      <c r="L57" s="59">
        <f>VENTAS[[#This Row],[Total]]-VENTAS[[#This Row],[Comisión 10%]]-VENTAS[[#This Row],[Costo SIN Comision]]</f>
        <v>37.111111111111114</v>
      </c>
      <c r="M57" s="59"/>
    </row>
    <row r="58" spans="1:13" ht="20" customHeight="1">
      <c r="A58" s="56"/>
      <c r="B58" s="57" t="s">
        <v>188</v>
      </c>
      <c r="C58" s="57"/>
      <c r="D58" s="57"/>
      <c r="E58" s="57" t="s">
        <v>162</v>
      </c>
      <c r="F58" s="57" t="str">
        <f>IFERROR(VLOOKUP(VENTAS[[#This Row],[Código del producto Vendido]],STOCK[],5,FALSE),"-")</f>
        <v>Vestido floral de manga farol de espalda abierta con cordón bajo con fruncido_XS</v>
      </c>
      <c r="G58" s="58">
        <v>4</v>
      </c>
      <c r="H58" s="59">
        <v>20</v>
      </c>
      <c r="I58" s="59">
        <f>VENTAS[[#This Row],[Cantidad]]*VENTAS[[#This Row],[Precio Venta]]</f>
        <v>80</v>
      </c>
      <c r="J58" s="59">
        <f>IF(VENTAS[[#This Row],[Nombre del Gestor]]&gt;1,  VENTAS[[#This Row],[Total]]*10%, 0)</f>
        <v>0</v>
      </c>
      <c r="K58" s="59">
        <f>IFERROR(VLOOKUP(VENTAS[[#This Row],[Código del producto Vendido]],STOCK[],16,FALSE)*VENTAS[[#This Row],[Cantidad]] + VLOOKUP(VENTAS[[#This Row],[Código del producto Vendido]],STOCK[],19,FALSE)*VENTAS[[#This Row],[Cantidad]],VENTAS[[#This Row],[Total]])</f>
        <v>42.888888888888886</v>
      </c>
      <c r="L58" s="59">
        <f>VENTAS[[#This Row],[Total]]-VENTAS[[#This Row],[Comisión 10%]]-VENTAS[[#This Row],[Costo SIN Comision]]</f>
        <v>37.111111111111114</v>
      </c>
      <c r="M58" s="59"/>
    </row>
    <row r="59" spans="1:13" ht="20" customHeight="1">
      <c r="A59" s="56">
        <v>45017</v>
      </c>
      <c r="B59" s="57"/>
      <c r="C59" s="57"/>
      <c r="D59" s="57"/>
      <c r="E59" s="57" t="s">
        <v>160</v>
      </c>
      <c r="F59" s="57" t="str">
        <f>IFERROR(VLOOKUP(VENTAS[[#This Row],[Código del producto Vendido]],STOCK[],5,FALSE),"-")</f>
        <v>-</v>
      </c>
      <c r="G59" s="58">
        <v>1</v>
      </c>
      <c r="H59" s="59">
        <v>15</v>
      </c>
      <c r="I59" s="59">
        <f>VENTAS[[#This Row],[Cantidad]]*VENTAS[[#This Row],[Precio Venta]]</f>
        <v>15</v>
      </c>
      <c r="J59" s="59">
        <f>IF(VENTAS[[#This Row],[Nombre del Gestor]]&gt;1,  VENTAS[[#This Row],[Total]]*10%, 0)</f>
        <v>0</v>
      </c>
      <c r="K59" s="59">
        <f>IFERROR(VLOOKUP(VENTAS[[#This Row],[Código del producto Vendido]],STOCK[],16,FALSE)*VENTAS[[#This Row],[Cantidad]] + VLOOKUP(VENTAS[[#This Row],[Código del producto Vendido]],STOCK[],19,FALSE)*VENTAS[[#This Row],[Cantidad]],VENTAS[[#This Row],[Total]])</f>
        <v>15</v>
      </c>
      <c r="L59" s="59">
        <f>VENTAS[[#This Row],[Total]]-VENTAS[[#This Row],[Comisión 10%]]-VENTAS[[#This Row],[Costo SIN Comision]]</f>
        <v>0</v>
      </c>
      <c r="M59" s="59"/>
    </row>
    <row r="60" spans="1:13" ht="20" customHeight="1">
      <c r="A60" s="56"/>
      <c r="B60" s="57" t="s">
        <v>188</v>
      </c>
      <c r="C60" s="57"/>
      <c r="D60" s="57"/>
      <c r="E60" s="57" t="s">
        <v>161</v>
      </c>
      <c r="F60" s="57" t="str">
        <f>IFERROR(VLOOKUP(VENTAS[[#This Row],[Código del producto Vendido]],STOCK[],5,FALSE),"-")</f>
        <v>-</v>
      </c>
      <c r="G60" s="58">
        <v>1</v>
      </c>
      <c r="H60" s="59">
        <v>15</v>
      </c>
      <c r="I60" s="59">
        <f>VENTAS[[#This Row],[Cantidad]]*VENTAS[[#This Row],[Precio Venta]]</f>
        <v>15</v>
      </c>
      <c r="J60" s="59">
        <f>IF(VENTAS[[#This Row],[Nombre del Gestor]]&gt;1,  VENTAS[[#This Row],[Total]]*10%, 0)</f>
        <v>0</v>
      </c>
      <c r="K60" s="59">
        <f>IFERROR(VLOOKUP(VENTAS[[#This Row],[Código del producto Vendido]],STOCK[],16,FALSE)*VENTAS[[#This Row],[Cantidad]] + VLOOKUP(VENTAS[[#This Row],[Código del producto Vendido]],STOCK[],19,FALSE)*VENTAS[[#This Row],[Cantidad]],VENTAS[[#This Row],[Total]])</f>
        <v>15</v>
      </c>
      <c r="L60" s="59">
        <f>VENTAS[[#This Row],[Total]]-VENTAS[[#This Row],[Comisión 10%]]-VENTAS[[#This Row],[Costo SIN Comision]]</f>
        <v>0</v>
      </c>
      <c r="M60" s="59"/>
    </row>
    <row r="61" spans="1:13" ht="20" customHeight="1">
      <c r="A61" s="56"/>
      <c r="B61" s="57" t="s">
        <v>188</v>
      </c>
      <c r="C61" s="57"/>
      <c r="D61" s="57"/>
      <c r="E61" s="57" t="s">
        <v>161</v>
      </c>
      <c r="F61" s="57" t="str">
        <f>IFERROR(VLOOKUP(VENTAS[[#This Row],[Código del producto Vendido]],STOCK[],5,FALSE),"-")</f>
        <v>-</v>
      </c>
      <c r="G61" s="58">
        <v>1</v>
      </c>
      <c r="H61" s="59">
        <v>0</v>
      </c>
      <c r="I61" s="59">
        <f>VENTAS[[#This Row],[Cantidad]]*VENTAS[[#This Row],[Precio Venta]]</f>
        <v>0</v>
      </c>
      <c r="J61" s="59">
        <f>IF(VENTAS[[#This Row],[Nombre del Gestor]]&gt;1,  VENTAS[[#This Row],[Total]]*10%, 0)</f>
        <v>0</v>
      </c>
      <c r="K61" s="59">
        <f>IFERROR(VLOOKUP(VENTAS[[#This Row],[Código del producto Vendido]],STOCK[],16,FALSE)*VENTAS[[#This Row],[Cantidad]] + VLOOKUP(VENTAS[[#This Row],[Código del producto Vendido]],STOCK[],19,FALSE)*VENTAS[[#This Row],[Cantidad]],VENTAS[[#This Row],[Total]])</f>
        <v>0</v>
      </c>
      <c r="L61" s="59">
        <f>VENTAS[[#This Row],[Total]]-VENTAS[[#This Row],[Comisión 10%]]-VENTAS[[#This Row],[Costo SIN Comision]]</f>
        <v>0</v>
      </c>
      <c r="M61" s="59"/>
    </row>
    <row r="62" spans="1:13" ht="20" customHeight="1">
      <c r="A62" s="56"/>
      <c r="B62" s="57" t="s">
        <v>188</v>
      </c>
      <c r="C62" s="57"/>
      <c r="D62" s="57"/>
      <c r="E62" s="57" t="s">
        <v>159</v>
      </c>
      <c r="F62" s="57" t="str">
        <f>IFERROR(VLOOKUP(VENTAS[[#This Row],[Código del producto Vendido]],STOCK[],5,FALSE),"-")</f>
        <v>Vestido floral de manga farol escote corazón con cordón lateral_S</v>
      </c>
      <c r="G62" s="58">
        <v>3</v>
      </c>
      <c r="H62" s="59">
        <v>15</v>
      </c>
      <c r="I62" s="59">
        <f>VENTAS[[#This Row],[Cantidad]]*VENTAS[[#This Row],[Precio Venta]]</f>
        <v>45</v>
      </c>
      <c r="J62" s="59">
        <f>IF(VENTAS[[#This Row],[Nombre del Gestor]]&gt;1,  VENTAS[[#This Row],[Total]]*10%, 0)</f>
        <v>0</v>
      </c>
      <c r="K62" s="59">
        <f>IFERROR(VLOOKUP(VENTAS[[#This Row],[Código del producto Vendido]],STOCK[],16,FALSE)*VENTAS[[#This Row],[Cantidad]] + VLOOKUP(VENTAS[[#This Row],[Código del producto Vendido]],STOCK[],19,FALSE)*VENTAS[[#This Row],[Cantidad]],VENTAS[[#This Row],[Total]])</f>
        <v>32.166666666666664</v>
      </c>
      <c r="L62" s="59">
        <f>VENTAS[[#This Row],[Total]]-VENTAS[[#This Row],[Comisión 10%]]-VENTAS[[#This Row],[Costo SIN Comision]]</f>
        <v>12.833333333333336</v>
      </c>
      <c r="M62" s="59"/>
    </row>
    <row r="63" spans="1:13" ht="20" customHeight="1">
      <c r="A63" s="56"/>
      <c r="B63" s="57" t="s">
        <v>188</v>
      </c>
      <c r="C63" s="57"/>
      <c r="D63" s="57"/>
      <c r="E63" s="57" t="s">
        <v>156</v>
      </c>
      <c r="F63" s="57" t="str">
        <f>IFERROR(VLOOKUP(VENTAS[[#This Row],[Código del producto Vendido]],STOCK[],5,FALSE),"-")</f>
        <v>SHEIN Vestido con estampado floral con nudo delantero de manga farol_L</v>
      </c>
      <c r="G63" s="58">
        <v>4</v>
      </c>
      <c r="H63" s="59">
        <v>15</v>
      </c>
      <c r="I63" s="59">
        <f>VENTAS[[#This Row],[Cantidad]]*VENTAS[[#This Row],[Precio Venta]]</f>
        <v>60</v>
      </c>
      <c r="J63" s="59">
        <f>IF(VENTAS[[#This Row],[Nombre del Gestor]]&gt;1,  VENTAS[[#This Row],[Total]]*10%, 0)</f>
        <v>0</v>
      </c>
      <c r="K63" s="59">
        <f>IFERROR(VLOOKUP(VENTAS[[#This Row],[Código del producto Vendido]],STOCK[],16,FALSE)*VENTAS[[#This Row],[Cantidad]] + VLOOKUP(VENTAS[[#This Row],[Código del producto Vendido]],STOCK[],19,FALSE)*VENTAS[[#This Row],[Cantidad]],VENTAS[[#This Row],[Total]])</f>
        <v>42.888888888888886</v>
      </c>
      <c r="L63" s="59">
        <f>VENTAS[[#This Row],[Total]]-VENTAS[[#This Row],[Comisión 10%]]-VENTAS[[#This Row],[Costo SIN Comision]]</f>
        <v>17.111111111111114</v>
      </c>
      <c r="M63" s="59"/>
    </row>
    <row r="64" spans="1:13" ht="20" customHeight="1">
      <c r="A64" s="56"/>
      <c r="B64" s="57" t="s">
        <v>188</v>
      </c>
      <c r="C64" s="57"/>
      <c r="D64" s="57"/>
      <c r="E64" s="57" t="s">
        <v>157</v>
      </c>
      <c r="F64" s="57" t="str">
        <f>IFERROR(VLOOKUP(VENTAS[[#This Row],[Código del producto Vendido]],STOCK[],5,FALSE),"-")</f>
        <v>-</v>
      </c>
      <c r="G64" s="58">
        <v>2</v>
      </c>
      <c r="H64" s="59">
        <v>15</v>
      </c>
      <c r="I64" s="59">
        <f>VENTAS[[#This Row],[Cantidad]]*VENTAS[[#This Row],[Precio Venta]]</f>
        <v>30</v>
      </c>
      <c r="J64" s="59">
        <f>IF(VENTAS[[#This Row],[Nombre del Gestor]]&gt;1,  VENTAS[[#This Row],[Total]]*10%, 0)</f>
        <v>0</v>
      </c>
      <c r="K64" s="59">
        <f>IFERROR(VLOOKUP(VENTAS[[#This Row],[Código del producto Vendido]],STOCK[],16,FALSE)*VENTAS[[#This Row],[Cantidad]] + VLOOKUP(VENTAS[[#This Row],[Código del producto Vendido]],STOCK[],19,FALSE)*VENTAS[[#This Row],[Cantidad]],VENTAS[[#This Row],[Total]])</f>
        <v>30</v>
      </c>
      <c r="L64" s="59">
        <f>VENTAS[[#This Row],[Total]]-VENTAS[[#This Row],[Comisión 10%]]-VENTAS[[#This Row],[Costo SIN Comision]]</f>
        <v>0</v>
      </c>
      <c r="M64" s="59"/>
    </row>
    <row r="65" spans="1:13" ht="20" customHeight="1">
      <c r="A65" s="56"/>
      <c r="B65" s="57" t="s">
        <v>188</v>
      </c>
      <c r="C65" s="57"/>
      <c r="D65" s="57"/>
      <c r="E65" s="57" t="s">
        <v>158</v>
      </c>
      <c r="F65" s="57" t="str">
        <f>IFERROR(VLOOKUP(VENTAS[[#This Row],[Código del producto Vendido]],STOCK[],5,FALSE),"-")</f>
        <v>-</v>
      </c>
      <c r="G65" s="58">
        <v>2</v>
      </c>
      <c r="H65" s="59">
        <v>15</v>
      </c>
      <c r="I65" s="59">
        <f>VENTAS[[#This Row],[Cantidad]]*VENTAS[[#This Row],[Precio Venta]]</f>
        <v>30</v>
      </c>
      <c r="J65" s="59">
        <f>IF(VENTAS[[#This Row],[Nombre del Gestor]]&gt;1,  VENTAS[[#This Row],[Total]]*10%, 0)</f>
        <v>0</v>
      </c>
      <c r="K65" s="59">
        <f>IFERROR(VLOOKUP(VENTAS[[#This Row],[Código del producto Vendido]],STOCK[],16,FALSE)*VENTAS[[#This Row],[Cantidad]] + VLOOKUP(VENTAS[[#This Row],[Código del producto Vendido]],STOCK[],19,FALSE)*VENTAS[[#This Row],[Cantidad]],VENTAS[[#This Row],[Total]])</f>
        <v>30</v>
      </c>
      <c r="L65" s="59">
        <f>VENTAS[[#This Row],[Total]]-VENTAS[[#This Row],[Comisión 10%]]-VENTAS[[#This Row],[Costo SIN Comision]]</f>
        <v>0</v>
      </c>
      <c r="M65" s="59"/>
    </row>
    <row r="66" spans="1:13" ht="20" customHeight="1">
      <c r="A66" s="56"/>
      <c r="B66" s="57" t="s">
        <v>188</v>
      </c>
      <c r="C66" s="57"/>
      <c r="D66" s="57"/>
      <c r="E66" s="57" t="s">
        <v>155</v>
      </c>
      <c r="F66" s="57" t="str">
        <f>IFERROR(VLOOKUP(VENTAS[[#This Row],[Código del producto Vendido]],STOCK[],5,FALSE),"-")</f>
        <v>-</v>
      </c>
      <c r="G66" s="58">
        <v>3</v>
      </c>
      <c r="H66" s="59">
        <v>15</v>
      </c>
      <c r="I66" s="59">
        <f>VENTAS[[#This Row],[Cantidad]]*VENTAS[[#This Row],[Precio Venta]]</f>
        <v>45</v>
      </c>
      <c r="J66" s="59">
        <f>IF(VENTAS[[#This Row],[Nombre del Gestor]]&gt;1,  VENTAS[[#This Row],[Total]]*10%, 0)</f>
        <v>0</v>
      </c>
      <c r="K66" s="59">
        <f>IFERROR(VLOOKUP(VENTAS[[#This Row],[Código del producto Vendido]],STOCK[],16,FALSE)*VENTAS[[#This Row],[Cantidad]] + VLOOKUP(VENTAS[[#This Row],[Código del producto Vendido]],STOCK[],19,FALSE)*VENTAS[[#This Row],[Cantidad]],VENTAS[[#This Row],[Total]])</f>
        <v>45</v>
      </c>
      <c r="L66" s="59">
        <f>VENTAS[[#This Row],[Total]]-VENTAS[[#This Row],[Comisión 10%]]-VENTAS[[#This Row],[Costo SIN Comision]]</f>
        <v>0</v>
      </c>
      <c r="M66" s="59"/>
    </row>
    <row r="67" spans="1:13" ht="20" customHeight="1">
      <c r="A67" s="56"/>
      <c r="B67" s="57" t="s">
        <v>188</v>
      </c>
      <c r="C67" s="57"/>
      <c r="D67" s="57"/>
      <c r="E67" s="57" t="s">
        <v>154</v>
      </c>
      <c r="F67" s="57" t="str">
        <f>IFERROR(VLOOKUP(VENTAS[[#This Row],[Código del producto Vendido]],STOCK[],5,FALSE),"-")</f>
        <v>-</v>
      </c>
      <c r="G67" s="58">
        <v>2</v>
      </c>
      <c r="H67" s="59">
        <v>20</v>
      </c>
      <c r="I67" s="59">
        <f>VENTAS[[#This Row],[Cantidad]]*VENTAS[[#This Row],[Precio Venta]]</f>
        <v>40</v>
      </c>
      <c r="J67" s="59">
        <f>IF(VENTAS[[#This Row],[Nombre del Gestor]]&gt;1,  VENTAS[[#This Row],[Total]]*10%, 0)</f>
        <v>0</v>
      </c>
      <c r="K67" s="59">
        <f>IFERROR(VLOOKUP(VENTAS[[#This Row],[Código del producto Vendido]],STOCK[],16,FALSE)*VENTAS[[#This Row],[Cantidad]] + VLOOKUP(VENTAS[[#This Row],[Código del producto Vendido]],STOCK[],19,FALSE)*VENTAS[[#This Row],[Cantidad]],VENTAS[[#This Row],[Total]])</f>
        <v>40</v>
      </c>
      <c r="L67" s="59">
        <f>VENTAS[[#This Row],[Total]]-VENTAS[[#This Row],[Comisión 10%]]-VENTAS[[#This Row],[Costo SIN Comision]]</f>
        <v>0</v>
      </c>
      <c r="M67" s="59"/>
    </row>
    <row r="68" spans="1:13" ht="20" customHeight="1">
      <c r="A68" s="56"/>
      <c r="B68" s="57" t="s">
        <v>188</v>
      </c>
      <c r="C68" s="57"/>
      <c r="D68" s="57"/>
      <c r="E68" s="57" t="s">
        <v>153</v>
      </c>
      <c r="F68" s="57" t="str">
        <f>IFERROR(VLOOKUP(VENTAS[[#This Row],[Código del producto Vendido]],STOCK[],5,FALSE),"-")</f>
        <v>Vestido floral con abertura trasera</v>
      </c>
      <c r="G68" s="58">
        <v>2</v>
      </c>
      <c r="H68" s="59">
        <v>20</v>
      </c>
      <c r="I68" s="59">
        <f>VENTAS[[#This Row],[Cantidad]]*VENTAS[[#This Row],[Precio Venta]]</f>
        <v>40</v>
      </c>
      <c r="J68" s="59">
        <f>IF(VENTAS[[#This Row],[Nombre del Gestor]]&gt;1,  VENTAS[[#This Row],[Total]]*10%, 0)</f>
        <v>0</v>
      </c>
      <c r="K68" s="59">
        <f>IFERROR(VLOOKUP(VENTAS[[#This Row],[Código del producto Vendido]],STOCK[],16,FALSE)*VENTAS[[#This Row],[Cantidad]] + VLOOKUP(VENTAS[[#This Row],[Código del producto Vendido]],STOCK[],19,FALSE)*VENTAS[[#This Row],[Cantidad]],VENTAS[[#This Row],[Total]])</f>
        <v>21.444444444444443</v>
      </c>
      <c r="L68" s="59">
        <f>VENTAS[[#This Row],[Total]]-VENTAS[[#This Row],[Comisión 10%]]-VENTAS[[#This Row],[Costo SIN Comision]]</f>
        <v>18.555555555555557</v>
      </c>
      <c r="M68" s="59"/>
    </row>
    <row r="69" spans="1:13" ht="20" customHeight="1">
      <c r="A69" s="56"/>
      <c r="B69" s="57" t="s">
        <v>188</v>
      </c>
      <c r="C69" s="57"/>
      <c r="D69" s="57"/>
      <c r="E69" s="57" t="s">
        <v>152</v>
      </c>
      <c r="F69" s="57" t="str">
        <f>IFERROR(VLOOKUP(VENTAS[[#This Row],[Código del producto Vendido]],STOCK[],5,FALSE),"-")</f>
        <v>-</v>
      </c>
      <c r="G69" s="58">
        <v>1</v>
      </c>
      <c r="H69" s="59">
        <v>15</v>
      </c>
      <c r="I69" s="59">
        <f>VENTAS[[#This Row],[Cantidad]]*VENTAS[[#This Row],[Precio Venta]]</f>
        <v>15</v>
      </c>
      <c r="J69" s="59">
        <f>IF(VENTAS[[#This Row],[Nombre del Gestor]]&gt;1,  VENTAS[[#This Row],[Total]]*10%, 0)</f>
        <v>0</v>
      </c>
      <c r="K69" s="59">
        <f>IFERROR(VLOOKUP(VENTAS[[#This Row],[Código del producto Vendido]],STOCK[],16,FALSE)*VENTAS[[#This Row],[Cantidad]] + VLOOKUP(VENTAS[[#This Row],[Código del producto Vendido]],STOCK[],19,FALSE)*VENTAS[[#This Row],[Cantidad]],VENTAS[[#This Row],[Total]])</f>
        <v>15</v>
      </c>
      <c r="L69" s="59">
        <f>VENTAS[[#This Row],[Total]]-VENTAS[[#This Row],[Comisión 10%]]-VENTAS[[#This Row],[Costo SIN Comision]]</f>
        <v>0</v>
      </c>
      <c r="M69" s="59"/>
    </row>
    <row r="70" spans="1:13" ht="20" customHeight="1">
      <c r="A70" s="56"/>
      <c r="B70" s="57" t="s">
        <v>188</v>
      </c>
      <c r="C70" s="57"/>
      <c r="D70" s="57"/>
      <c r="E70" s="57" t="s">
        <v>151</v>
      </c>
      <c r="F70" s="57" t="str">
        <f>IFERROR(VLOOKUP(VENTAS[[#This Row],[Código del producto Vendido]],STOCK[],5,FALSE),"-")</f>
        <v>-</v>
      </c>
      <c r="G70" s="58">
        <v>1</v>
      </c>
      <c r="H70" s="59">
        <v>15</v>
      </c>
      <c r="I70" s="59">
        <f>VENTAS[[#This Row],[Cantidad]]*VENTAS[[#This Row],[Precio Venta]]</f>
        <v>15</v>
      </c>
      <c r="J70" s="59">
        <f>IF(VENTAS[[#This Row],[Nombre del Gestor]]&gt;1,  VENTAS[[#This Row],[Total]]*10%, 0)</f>
        <v>0</v>
      </c>
      <c r="K70" s="59">
        <f>IFERROR(VLOOKUP(VENTAS[[#This Row],[Código del producto Vendido]],STOCK[],16,FALSE)*VENTAS[[#This Row],[Cantidad]] + VLOOKUP(VENTAS[[#This Row],[Código del producto Vendido]],STOCK[],19,FALSE)*VENTAS[[#This Row],[Cantidad]],VENTAS[[#This Row],[Total]])</f>
        <v>15</v>
      </c>
      <c r="L70" s="59">
        <f>VENTAS[[#This Row],[Total]]-VENTAS[[#This Row],[Comisión 10%]]-VENTAS[[#This Row],[Costo SIN Comision]]</f>
        <v>0</v>
      </c>
      <c r="M70" s="59"/>
    </row>
    <row r="71" spans="1:13" ht="20" customHeight="1">
      <c r="A71" s="56"/>
      <c r="B71" s="57" t="s">
        <v>188</v>
      </c>
      <c r="C71" s="57"/>
      <c r="D71" s="57"/>
      <c r="E71" s="57" t="s">
        <v>677</v>
      </c>
      <c r="F71" s="57" t="str">
        <f>IFERROR(VLOOKUP(VENTAS[[#This Row],[Código del producto Vendido]],STOCK[],5,FALSE),"-")</f>
        <v xml:space="preserve">Bañador una pieza de color combinado </v>
      </c>
      <c r="G71" s="58">
        <v>1</v>
      </c>
      <c r="H71" s="59">
        <v>20</v>
      </c>
      <c r="I71" s="59">
        <f>VENTAS[[#This Row],[Cantidad]]*VENTAS[[#This Row],[Precio Venta]]</f>
        <v>20</v>
      </c>
      <c r="J71" s="59">
        <f>IF(VENTAS[[#This Row],[Nombre del Gestor]]&gt;1,  VENTAS[[#This Row],[Total]]*10%, 0)</f>
        <v>0</v>
      </c>
      <c r="K71" s="59">
        <f>IFERROR(VLOOKUP(VENTAS[[#This Row],[Código del producto Vendido]],STOCK[],16,FALSE)*VENTAS[[#This Row],[Cantidad]] + VLOOKUP(VENTAS[[#This Row],[Código del producto Vendido]],STOCK[],19,FALSE)*VENTAS[[#This Row],[Cantidad]],VENTAS[[#This Row],[Total]])</f>
        <v>9.6666666666666679</v>
      </c>
      <c r="L71" s="59">
        <f>VENTAS[[#This Row],[Total]]-VENTAS[[#This Row],[Comisión 10%]]-VENTAS[[#This Row],[Costo SIN Comision]]</f>
        <v>10.333333333333332</v>
      </c>
      <c r="M71" s="59"/>
    </row>
    <row r="72" spans="1:13" ht="20" customHeight="1">
      <c r="A72" s="56"/>
      <c r="B72" s="57" t="s">
        <v>188</v>
      </c>
      <c r="C72" s="57"/>
      <c r="D72" s="57"/>
      <c r="E72" s="57" t="s">
        <v>678</v>
      </c>
      <c r="F72" s="57" t="str">
        <f>IFERROR(VLOOKUP(VENTAS[[#This Row],[Código del producto Vendido]],STOCK[],5,FALSE),"-")</f>
        <v xml:space="preserve">Bañador una pieza de color combinado </v>
      </c>
      <c r="G72" s="58">
        <v>1</v>
      </c>
      <c r="H72" s="59">
        <v>20</v>
      </c>
      <c r="I72" s="59">
        <f>VENTAS[[#This Row],[Cantidad]]*VENTAS[[#This Row],[Precio Venta]]</f>
        <v>20</v>
      </c>
      <c r="J72" s="59">
        <f>IF(VENTAS[[#This Row],[Nombre del Gestor]]&gt;1,  VENTAS[[#This Row],[Total]]*10%, 0)</f>
        <v>0</v>
      </c>
      <c r="K72" s="59">
        <f>IFERROR(VLOOKUP(VENTAS[[#This Row],[Código del producto Vendido]],STOCK[],16,FALSE)*VENTAS[[#This Row],[Cantidad]] + VLOOKUP(VENTAS[[#This Row],[Código del producto Vendido]],STOCK[],19,FALSE)*VENTAS[[#This Row],[Cantidad]],VENTAS[[#This Row],[Total]])</f>
        <v>9.6666666666666679</v>
      </c>
      <c r="L72" s="59">
        <f>VENTAS[[#This Row],[Total]]-VENTAS[[#This Row],[Comisión 10%]]-VENTAS[[#This Row],[Costo SIN Comision]]</f>
        <v>10.333333333333332</v>
      </c>
      <c r="M72" s="59"/>
    </row>
    <row r="73" spans="1:13" ht="20" customHeight="1">
      <c r="A73" s="56"/>
      <c r="B73" s="57" t="s">
        <v>188</v>
      </c>
      <c r="C73" s="57"/>
      <c r="D73" s="57"/>
      <c r="E73" s="57" t="s">
        <v>144</v>
      </c>
      <c r="F73" s="57" t="str">
        <f>IFERROR(VLOOKUP(VENTAS[[#This Row],[Código del producto Vendido]],STOCK[],5,FALSE),"-")</f>
        <v>SHEIN Vestido con estampado floral pecho con fruncido con nudo delantero bajo con fruncido_L</v>
      </c>
      <c r="G73" s="58">
        <v>1</v>
      </c>
      <c r="H73" s="59">
        <v>20</v>
      </c>
      <c r="I73" s="59">
        <f>VENTAS[[#This Row],[Cantidad]]*VENTAS[[#This Row],[Precio Venta]]</f>
        <v>20</v>
      </c>
      <c r="J73" s="59">
        <f>IF(VENTAS[[#This Row],[Nombre del Gestor]]&gt;1,  VENTAS[[#This Row],[Total]]*10%, 0)</f>
        <v>0</v>
      </c>
      <c r="K73" s="59">
        <f>IFERROR(VLOOKUP(VENTAS[[#This Row],[Código del producto Vendido]],STOCK[],16,FALSE)*VENTAS[[#This Row],[Cantidad]] + VLOOKUP(VENTAS[[#This Row],[Código del producto Vendido]],STOCK[],19,FALSE)*VENTAS[[#This Row],[Cantidad]],VENTAS[[#This Row],[Total]])</f>
        <v>10.722222222222221</v>
      </c>
      <c r="L73" s="59">
        <f>VENTAS[[#This Row],[Total]]-VENTAS[[#This Row],[Comisión 10%]]-VENTAS[[#This Row],[Costo SIN Comision]]</f>
        <v>9.2777777777777786</v>
      </c>
      <c r="M73" s="59"/>
    </row>
    <row r="74" spans="1:13" ht="20" customHeight="1">
      <c r="A74" s="56"/>
      <c r="B74" s="57" t="s">
        <v>188</v>
      </c>
      <c r="C74" s="57"/>
      <c r="D74" s="57"/>
      <c r="E74" s="57" t="s">
        <v>147</v>
      </c>
      <c r="F74" s="57" t="str">
        <f>IFERROR(VLOOKUP(VENTAS[[#This Row],[Código del producto Vendido]],STOCK[],5,FALSE),"-")</f>
        <v>-</v>
      </c>
      <c r="G74" s="58">
        <v>1</v>
      </c>
      <c r="H74" s="59">
        <v>15</v>
      </c>
      <c r="I74" s="59">
        <f>VENTAS[[#This Row],[Cantidad]]*VENTAS[[#This Row],[Precio Venta]]</f>
        <v>15</v>
      </c>
      <c r="J74" s="59">
        <f>IF(VENTAS[[#This Row],[Nombre del Gestor]]&gt;1,  VENTAS[[#This Row],[Total]]*10%, 0)</f>
        <v>0</v>
      </c>
      <c r="K74" s="59">
        <f>IFERROR(VLOOKUP(VENTAS[[#This Row],[Código del producto Vendido]],STOCK[],16,FALSE)*VENTAS[[#This Row],[Cantidad]] + VLOOKUP(VENTAS[[#This Row],[Código del producto Vendido]],STOCK[],19,FALSE)*VENTAS[[#This Row],[Cantidad]],VENTAS[[#This Row],[Total]])</f>
        <v>15</v>
      </c>
      <c r="L74" s="59">
        <f>VENTAS[[#This Row],[Total]]-VENTAS[[#This Row],[Comisión 10%]]-VENTAS[[#This Row],[Costo SIN Comision]]</f>
        <v>0</v>
      </c>
      <c r="M74" s="59"/>
    </row>
    <row r="75" spans="1:13" ht="20" customHeight="1">
      <c r="A75" s="56"/>
      <c r="B75" s="57" t="s">
        <v>188</v>
      </c>
      <c r="C75" s="57"/>
      <c r="D75" s="57"/>
      <c r="E75" s="57" t="s">
        <v>148</v>
      </c>
      <c r="F75" s="57" t="str">
        <f>IFERROR(VLOOKUP(VENTAS[[#This Row],[Código del producto Vendido]],STOCK[],5,FALSE),"-")</f>
        <v>Vestido pecho con fruncido cruzado cintura con estampado floral_S</v>
      </c>
      <c r="G75" s="58">
        <v>3</v>
      </c>
      <c r="H75" s="59">
        <v>20</v>
      </c>
      <c r="I75" s="59">
        <f>VENTAS[[#This Row],[Cantidad]]*VENTAS[[#This Row],[Precio Venta]]</f>
        <v>60</v>
      </c>
      <c r="J75" s="59">
        <f>IF(VENTAS[[#This Row],[Nombre del Gestor]]&gt;1,  VENTAS[[#This Row],[Total]]*10%, 0)</f>
        <v>0</v>
      </c>
      <c r="K75" s="59">
        <f>IFERROR(VLOOKUP(VENTAS[[#This Row],[Código del producto Vendido]],STOCK[],16,FALSE)*VENTAS[[#This Row],[Cantidad]] + VLOOKUP(VENTAS[[#This Row],[Código del producto Vendido]],STOCK[],19,FALSE)*VENTAS[[#This Row],[Cantidad]],VENTAS[[#This Row],[Total]])</f>
        <v>32.166666666666664</v>
      </c>
      <c r="L75" s="59">
        <f>VENTAS[[#This Row],[Total]]-VENTAS[[#This Row],[Comisión 10%]]-VENTAS[[#This Row],[Costo SIN Comision]]</f>
        <v>27.833333333333336</v>
      </c>
      <c r="M75" s="59"/>
    </row>
    <row r="76" spans="1:13" ht="20" customHeight="1">
      <c r="A76" s="56"/>
      <c r="B76" s="57" t="s">
        <v>188</v>
      </c>
      <c r="C76" s="57"/>
      <c r="D76" s="57"/>
      <c r="E76" s="57" t="s">
        <v>149</v>
      </c>
      <c r="F76" s="57" t="str">
        <f>IFERROR(VLOOKUP(VENTAS[[#This Row],[Código del producto Vendido]],STOCK[],5,FALSE),"-")</f>
        <v>Vestido pecho con fruncido cruzado cintura con estampado floral_M</v>
      </c>
      <c r="G76" s="58">
        <v>3</v>
      </c>
      <c r="H76" s="59">
        <v>20</v>
      </c>
      <c r="I76" s="59">
        <f>VENTAS[[#This Row],[Cantidad]]*VENTAS[[#This Row],[Precio Venta]]</f>
        <v>60</v>
      </c>
      <c r="J76" s="59">
        <f>IF(VENTAS[[#This Row],[Nombre del Gestor]]&gt;1,  VENTAS[[#This Row],[Total]]*10%, 0)</f>
        <v>0</v>
      </c>
      <c r="K76" s="59">
        <f>IFERROR(VLOOKUP(VENTAS[[#This Row],[Código del producto Vendido]],STOCK[],16,FALSE)*VENTAS[[#This Row],[Cantidad]] + VLOOKUP(VENTAS[[#This Row],[Código del producto Vendido]],STOCK[],19,FALSE)*VENTAS[[#This Row],[Cantidad]],VENTAS[[#This Row],[Total]])</f>
        <v>32.166666666666664</v>
      </c>
      <c r="L76" s="59">
        <f>VENTAS[[#This Row],[Total]]-VENTAS[[#This Row],[Comisión 10%]]-VENTAS[[#This Row],[Costo SIN Comision]]</f>
        <v>27.833333333333336</v>
      </c>
      <c r="M76" s="59"/>
    </row>
    <row r="77" spans="1:13" ht="20" customHeight="1">
      <c r="A77" s="56"/>
      <c r="B77" s="57" t="s">
        <v>188</v>
      </c>
      <c r="C77" s="57"/>
      <c r="D77" s="57"/>
      <c r="E77" s="57" t="s">
        <v>150</v>
      </c>
      <c r="F77" s="57" t="str">
        <f>IFERROR(VLOOKUP(VENTAS[[#This Row],[Código del producto Vendido]],STOCK[],5,FALSE),"-")</f>
        <v>Vestido pecho con fruncido cruzado cintura con estampado floral_L</v>
      </c>
      <c r="G77" s="58">
        <v>2</v>
      </c>
      <c r="H77" s="59">
        <v>20</v>
      </c>
      <c r="I77" s="59">
        <f>VENTAS[[#This Row],[Cantidad]]*VENTAS[[#This Row],[Precio Venta]]</f>
        <v>40</v>
      </c>
      <c r="J77" s="59">
        <f>IF(VENTAS[[#This Row],[Nombre del Gestor]]&gt;1,  VENTAS[[#This Row],[Total]]*10%, 0)</f>
        <v>0</v>
      </c>
      <c r="K77" s="59">
        <f>IFERROR(VLOOKUP(VENTAS[[#This Row],[Código del producto Vendido]],STOCK[],16,FALSE)*VENTAS[[#This Row],[Cantidad]] + VLOOKUP(VENTAS[[#This Row],[Código del producto Vendido]],STOCK[],19,FALSE)*VENTAS[[#This Row],[Cantidad]],VENTAS[[#This Row],[Total]])</f>
        <v>21.444444444444443</v>
      </c>
      <c r="L77" s="59">
        <f>VENTAS[[#This Row],[Total]]-VENTAS[[#This Row],[Comisión 10%]]-VENTAS[[#This Row],[Costo SIN Comision]]</f>
        <v>18.555555555555557</v>
      </c>
      <c r="M77" s="59"/>
    </row>
    <row r="78" spans="1:13" ht="20" customHeight="1">
      <c r="A78" s="56"/>
      <c r="B78" s="57" t="s">
        <v>188</v>
      </c>
      <c r="C78" s="57"/>
      <c r="D78" s="57"/>
      <c r="E78" s="57" t="s">
        <v>146</v>
      </c>
      <c r="F78" s="57" t="str">
        <f>IFERROR(VLOOKUP(VENTAS[[#This Row],[Código del producto Vendido]],STOCK[],5,FALSE),"-")</f>
        <v>SHEIN Vestido fruncido de cuello con cordón de manga con volante de lunares_M</v>
      </c>
      <c r="G78" s="58">
        <v>3</v>
      </c>
      <c r="H78" s="59">
        <v>20</v>
      </c>
      <c r="I78" s="59">
        <f>VENTAS[[#This Row],[Cantidad]]*VENTAS[[#This Row],[Precio Venta]]</f>
        <v>60</v>
      </c>
      <c r="J78" s="59">
        <f>IF(VENTAS[[#This Row],[Nombre del Gestor]]&gt;1,  VENTAS[[#This Row],[Total]]*10%, 0)</f>
        <v>0</v>
      </c>
      <c r="K78" s="59">
        <f>IFERROR(VLOOKUP(VENTAS[[#This Row],[Código del producto Vendido]],STOCK[],16,FALSE)*VENTAS[[#This Row],[Cantidad]] + VLOOKUP(VENTAS[[#This Row],[Código del producto Vendido]],STOCK[],19,FALSE)*VENTAS[[#This Row],[Cantidad]],VENTAS[[#This Row],[Total]])</f>
        <v>32.166666666666664</v>
      </c>
      <c r="L78" s="59">
        <f>VENTAS[[#This Row],[Total]]-VENTAS[[#This Row],[Comisión 10%]]-VENTAS[[#This Row],[Costo SIN Comision]]</f>
        <v>27.833333333333336</v>
      </c>
      <c r="M78" s="59"/>
    </row>
    <row r="79" spans="1:13" ht="20" customHeight="1">
      <c r="A79" s="56"/>
      <c r="B79" s="57" t="s">
        <v>188</v>
      </c>
      <c r="C79" s="57"/>
      <c r="D79" s="57"/>
      <c r="E79" s="57" t="s">
        <v>145</v>
      </c>
      <c r="F79" s="57" t="str">
        <f>IFERROR(VLOOKUP(VENTAS[[#This Row],[Código del producto Vendido]],STOCK[],5,FALSE),"-")</f>
        <v>SHEIN Vestido fruncido de cuello con cordón de manga con volante de lunares_XS</v>
      </c>
      <c r="G79" s="58">
        <v>3</v>
      </c>
      <c r="H79" s="59">
        <v>20</v>
      </c>
      <c r="I79" s="59">
        <f>VENTAS[[#This Row],[Cantidad]]*VENTAS[[#This Row],[Precio Venta]]</f>
        <v>60</v>
      </c>
      <c r="J79" s="59">
        <f>IF(VENTAS[[#This Row],[Nombre del Gestor]]&gt;1,  VENTAS[[#This Row],[Total]]*10%, 0)</f>
        <v>0</v>
      </c>
      <c r="K79" s="59">
        <f>IFERROR(VLOOKUP(VENTAS[[#This Row],[Código del producto Vendido]],STOCK[],16,FALSE)*VENTAS[[#This Row],[Cantidad]] + VLOOKUP(VENTAS[[#This Row],[Código del producto Vendido]],STOCK[],19,FALSE)*VENTAS[[#This Row],[Cantidad]],VENTAS[[#This Row],[Total]])</f>
        <v>32.166666666666664</v>
      </c>
      <c r="L79" s="59">
        <f>VENTAS[[#This Row],[Total]]-VENTAS[[#This Row],[Comisión 10%]]-VENTAS[[#This Row],[Costo SIN Comision]]</f>
        <v>27.833333333333336</v>
      </c>
      <c r="M79" s="59"/>
    </row>
    <row r="80" spans="1:13" ht="20" customHeight="1">
      <c r="A80" s="56"/>
      <c r="B80" s="57" t="s">
        <v>188</v>
      </c>
      <c r="C80" s="57"/>
      <c r="D80" s="57"/>
      <c r="E80" s="57" t="s">
        <v>168</v>
      </c>
      <c r="F80" s="57" t="str">
        <f>IFERROR(VLOOKUP(VENTAS[[#This Row],[Código del producto Vendido]],STOCK[],5,FALSE),"-")</f>
        <v>SHEIN Frenchy Vestido de leopardo &amp; piel de tigre con estampado de manga mariposa sin cinturón_S</v>
      </c>
      <c r="G80" s="58">
        <v>3</v>
      </c>
      <c r="H80" s="59">
        <v>20</v>
      </c>
      <c r="I80" s="59">
        <f>VENTAS[[#This Row],[Cantidad]]*VENTAS[[#This Row],[Precio Venta]]</f>
        <v>60</v>
      </c>
      <c r="J80" s="59">
        <f>IF(VENTAS[[#This Row],[Nombre del Gestor]]&gt;1,  VENTAS[[#This Row],[Total]]*10%, 0)</f>
        <v>0</v>
      </c>
      <c r="K80" s="59">
        <f>IFERROR(VLOOKUP(VENTAS[[#This Row],[Código del producto Vendido]],STOCK[],16,FALSE)*VENTAS[[#This Row],[Cantidad]] + VLOOKUP(VENTAS[[#This Row],[Código del producto Vendido]],STOCK[],19,FALSE)*VENTAS[[#This Row],[Cantidad]],VENTAS[[#This Row],[Total]])</f>
        <v>32.166666666666664</v>
      </c>
      <c r="L80" s="59">
        <f>VENTAS[[#This Row],[Total]]-VENTAS[[#This Row],[Comisión 10%]]-VENTAS[[#This Row],[Costo SIN Comision]]</f>
        <v>27.833333333333336</v>
      </c>
      <c r="M80" s="59"/>
    </row>
    <row r="81" spans="1:13" ht="20" customHeight="1">
      <c r="A81" s="56"/>
      <c r="B81" s="57" t="s">
        <v>188</v>
      </c>
      <c r="C81" s="57"/>
      <c r="D81" s="57"/>
      <c r="E81" s="57" t="s">
        <v>202</v>
      </c>
      <c r="F81" s="57" t="str">
        <f>IFERROR(VLOOKUP(VENTAS[[#This Row],[Código del producto Vendido]],STOCK[],5,FALSE),"-")</f>
        <v>Vestido de espalda abierta de manga farol_L</v>
      </c>
      <c r="G81" s="58">
        <v>3</v>
      </c>
      <c r="H81" s="59">
        <v>20</v>
      </c>
      <c r="I81" s="59">
        <f>VENTAS[[#This Row],[Cantidad]]*VENTAS[[#This Row],[Precio Venta]]</f>
        <v>60</v>
      </c>
      <c r="J81" s="59">
        <f>IF(VENTAS[[#This Row],[Nombre del Gestor]]&gt;1,  VENTAS[[#This Row],[Total]]*10%, 0)</f>
        <v>0</v>
      </c>
      <c r="K81" s="59">
        <f>IFERROR(VLOOKUP(VENTAS[[#This Row],[Código del producto Vendido]],STOCK[],16,FALSE)*VENTAS[[#This Row],[Cantidad]] + VLOOKUP(VENTAS[[#This Row],[Código del producto Vendido]],STOCK[],19,FALSE)*VENTAS[[#This Row],[Cantidad]],VENTAS[[#This Row],[Total]])</f>
        <v>32.166666666666664</v>
      </c>
      <c r="L81" s="59">
        <f>VENTAS[[#This Row],[Total]]-VENTAS[[#This Row],[Comisión 10%]]-VENTAS[[#This Row],[Costo SIN Comision]]</f>
        <v>27.833333333333336</v>
      </c>
      <c r="M81" s="59"/>
    </row>
    <row r="82" spans="1:13" ht="20" customHeight="1">
      <c r="A82" s="56"/>
      <c r="B82" s="57" t="s">
        <v>188</v>
      </c>
      <c r="C82" s="57"/>
      <c r="D82" s="57"/>
      <c r="E82" s="57" t="s">
        <v>203</v>
      </c>
      <c r="F82" s="57" t="str">
        <f>IFERROR(VLOOKUP(VENTAS[[#This Row],[Código del producto Vendido]],STOCK[],5,FALSE),"-")</f>
        <v>Vestido de espalda abierta de manga farol_M</v>
      </c>
      <c r="G82" s="58">
        <v>3</v>
      </c>
      <c r="H82" s="59">
        <v>20</v>
      </c>
      <c r="I82" s="59">
        <f>VENTAS[[#This Row],[Cantidad]]*VENTAS[[#This Row],[Precio Venta]]</f>
        <v>60</v>
      </c>
      <c r="J82" s="59">
        <f>IF(VENTAS[[#This Row],[Nombre del Gestor]]&gt;1,  VENTAS[[#This Row],[Total]]*10%, 0)</f>
        <v>0</v>
      </c>
      <c r="K82" s="59">
        <f>IFERROR(VLOOKUP(VENTAS[[#This Row],[Código del producto Vendido]],STOCK[],16,FALSE)*VENTAS[[#This Row],[Cantidad]] + VLOOKUP(VENTAS[[#This Row],[Código del producto Vendido]],STOCK[],19,FALSE)*VENTAS[[#This Row],[Cantidad]],VENTAS[[#This Row],[Total]])</f>
        <v>32.166666666666664</v>
      </c>
      <c r="L82" s="59">
        <f>VENTAS[[#This Row],[Total]]-VENTAS[[#This Row],[Comisión 10%]]-VENTAS[[#This Row],[Costo SIN Comision]]</f>
        <v>27.833333333333336</v>
      </c>
      <c r="M82" s="59"/>
    </row>
    <row r="83" spans="1:13" ht="20" customHeight="1">
      <c r="A83" s="56"/>
      <c r="B83" s="57" t="s">
        <v>188</v>
      </c>
      <c r="C83" s="57"/>
      <c r="D83" s="57"/>
      <c r="E83" s="57" t="s">
        <v>143</v>
      </c>
      <c r="F83" s="57" t="str">
        <f>IFERROR(VLOOKUP(VENTAS[[#This Row],[Código del producto Vendido]],STOCK[],5,FALSE),"-")</f>
        <v>Vestido de manga farol de cuello cuadrado_XS</v>
      </c>
      <c r="G83" s="58">
        <v>3</v>
      </c>
      <c r="H83" s="59">
        <v>15</v>
      </c>
      <c r="I83" s="59">
        <f>VENTAS[[#This Row],[Cantidad]]*VENTAS[[#This Row],[Precio Venta]]</f>
        <v>45</v>
      </c>
      <c r="J83" s="59">
        <f>IF(VENTAS[[#This Row],[Nombre del Gestor]]&gt;1,  VENTAS[[#This Row],[Total]]*10%, 0)</f>
        <v>0</v>
      </c>
      <c r="K83" s="59">
        <f>IFERROR(VLOOKUP(VENTAS[[#This Row],[Código del producto Vendido]],STOCK[],16,FALSE)*VENTAS[[#This Row],[Cantidad]] + VLOOKUP(VENTAS[[#This Row],[Código del producto Vendido]],STOCK[],19,FALSE)*VENTAS[[#This Row],[Cantidad]],VENTAS[[#This Row],[Total]])</f>
        <v>32.166666666666664</v>
      </c>
      <c r="L83" s="59">
        <f>VENTAS[[#This Row],[Total]]-VENTAS[[#This Row],[Comisión 10%]]-VENTAS[[#This Row],[Costo SIN Comision]]</f>
        <v>12.833333333333336</v>
      </c>
      <c r="M83" s="59"/>
    </row>
    <row r="84" spans="1:13" ht="20" customHeight="1">
      <c r="A84" s="56"/>
      <c r="B84" s="57" t="s">
        <v>188</v>
      </c>
      <c r="C84" s="57"/>
      <c r="D84" s="57"/>
      <c r="E84" s="57" t="s">
        <v>142</v>
      </c>
      <c r="F84" s="57" t="str">
        <f>IFERROR(VLOOKUP(VENTAS[[#This Row],[Código del producto Vendido]],STOCK[],5,FALSE),"-")</f>
        <v>Vestido de manga farol de cuello cuadrado_S</v>
      </c>
      <c r="G84" s="58">
        <v>3</v>
      </c>
      <c r="H84" s="59">
        <v>15</v>
      </c>
      <c r="I84" s="59">
        <f>VENTAS[[#This Row],[Cantidad]]*VENTAS[[#This Row],[Precio Venta]]</f>
        <v>45</v>
      </c>
      <c r="J84" s="59">
        <f>IF(VENTAS[[#This Row],[Nombre del Gestor]]&gt;1,  VENTAS[[#This Row],[Total]]*10%, 0)</f>
        <v>0</v>
      </c>
      <c r="K84" s="59">
        <f>IFERROR(VLOOKUP(VENTAS[[#This Row],[Código del producto Vendido]],STOCK[],16,FALSE)*VENTAS[[#This Row],[Cantidad]] + VLOOKUP(VENTAS[[#This Row],[Código del producto Vendido]],STOCK[],19,FALSE)*VENTAS[[#This Row],[Cantidad]],VENTAS[[#This Row],[Total]])</f>
        <v>32.166666666666664</v>
      </c>
      <c r="L84" s="59">
        <f>VENTAS[[#This Row],[Total]]-VENTAS[[#This Row],[Comisión 10%]]-VENTAS[[#This Row],[Costo SIN Comision]]</f>
        <v>12.833333333333336</v>
      </c>
      <c r="M84" s="59"/>
    </row>
    <row r="85" spans="1:13" ht="20" customHeight="1">
      <c r="A85" s="56"/>
      <c r="B85" s="57" t="s">
        <v>188</v>
      </c>
      <c r="C85" s="57"/>
      <c r="D85" s="57"/>
      <c r="E85" s="57" t="s">
        <v>141</v>
      </c>
      <c r="F85" s="57" t="str">
        <f>IFERROR(VLOOKUP(VENTAS[[#This Row],[Código del producto Vendido]],STOCK[],5,FALSE),"-")</f>
        <v>Vestido de manga farol de cuello cuadrado_M</v>
      </c>
      <c r="G85" s="58">
        <v>3</v>
      </c>
      <c r="H85" s="59">
        <v>15</v>
      </c>
      <c r="I85" s="59">
        <f>VENTAS[[#This Row],[Cantidad]]*VENTAS[[#This Row],[Precio Venta]]</f>
        <v>45</v>
      </c>
      <c r="J85" s="59">
        <f>IF(VENTAS[[#This Row],[Nombre del Gestor]]&gt;1,  VENTAS[[#This Row],[Total]]*10%, 0)</f>
        <v>0</v>
      </c>
      <c r="K85" s="59">
        <f>IFERROR(VLOOKUP(VENTAS[[#This Row],[Código del producto Vendido]],STOCK[],16,FALSE)*VENTAS[[#This Row],[Cantidad]] + VLOOKUP(VENTAS[[#This Row],[Código del producto Vendido]],STOCK[],19,FALSE)*VENTAS[[#This Row],[Cantidad]],VENTAS[[#This Row],[Total]])</f>
        <v>32.166666666666664</v>
      </c>
      <c r="L85" s="59">
        <f>VENTAS[[#This Row],[Total]]-VENTAS[[#This Row],[Comisión 10%]]-VENTAS[[#This Row],[Costo SIN Comision]]</f>
        <v>12.833333333333336</v>
      </c>
      <c r="M85" s="59"/>
    </row>
    <row r="86" spans="1:13" ht="20" customHeight="1">
      <c r="A86" s="56"/>
      <c r="B86" s="57" t="s">
        <v>188</v>
      </c>
      <c r="C86" s="57"/>
      <c r="D86" s="57"/>
      <c r="E86" s="57" t="s">
        <v>140</v>
      </c>
      <c r="F86" s="57" t="str">
        <f>IFERROR(VLOOKUP(VENTAS[[#This Row],[Código del producto Vendido]],STOCK[],5,FALSE),"-")</f>
        <v>Vestido de manga farol de cuello cuadrado_L</v>
      </c>
      <c r="G86" s="58">
        <v>3</v>
      </c>
      <c r="H86" s="59">
        <v>15</v>
      </c>
      <c r="I86" s="59">
        <f>VENTAS[[#This Row],[Cantidad]]*VENTAS[[#This Row],[Precio Venta]]</f>
        <v>45</v>
      </c>
      <c r="J86" s="59">
        <f>IF(VENTAS[[#This Row],[Nombre del Gestor]]&gt;1,  VENTAS[[#This Row],[Total]]*10%, 0)</f>
        <v>0</v>
      </c>
      <c r="K86" s="59">
        <f>IFERROR(VLOOKUP(VENTAS[[#This Row],[Código del producto Vendido]],STOCK[],16,FALSE)*VENTAS[[#This Row],[Cantidad]] + VLOOKUP(VENTAS[[#This Row],[Código del producto Vendido]],STOCK[],19,FALSE)*VENTAS[[#This Row],[Cantidad]],VENTAS[[#This Row],[Total]])</f>
        <v>32.166666666666664</v>
      </c>
      <c r="L86" s="59">
        <f>VENTAS[[#This Row],[Total]]-VENTAS[[#This Row],[Comisión 10%]]-VENTAS[[#This Row],[Costo SIN Comision]]</f>
        <v>12.833333333333336</v>
      </c>
      <c r="M86" s="59"/>
    </row>
    <row r="87" spans="1:13" ht="20" customHeight="1">
      <c r="A87" s="56"/>
      <c r="B87" s="57" t="s">
        <v>188</v>
      </c>
      <c r="C87" s="57"/>
      <c r="D87" s="57"/>
      <c r="E87" s="57" t="s">
        <v>137</v>
      </c>
      <c r="F87" s="57" t="str">
        <f>IFERROR(VLOOKUP(VENTAS[[#This Row],[Código del producto Vendido]],STOCK[],5,FALSE),"-")</f>
        <v>Vestido Bohemio</v>
      </c>
      <c r="G87" s="58">
        <v>1</v>
      </c>
      <c r="H87" s="59">
        <v>25</v>
      </c>
      <c r="I87" s="59">
        <f>VENTAS[[#This Row],[Cantidad]]*VENTAS[[#This Row],[Precio Venta]]</f>
        <v>25</v>
      </c>
      <c r="J87" s="59">
        <f>IF(VENTAS[[#This Row],[Nombre del Gestor]]&gt;1,  VENTAS[[#This Row],[Total]]*10%, 0)</f>
        <v>0</v>
      </c>
      <c r="K87" s="59">
        <f>IFERROR(VLOOKUP(VENTAS[[#This Row],[Código del producto Vendido]],STOCK[],16,FALSE)*VENTAS[[#This Row],[Cantidad]] + VLOOKUP(VENTAS[[#This Row],[Código del producto Vendido]],STOCK[],19,FALSE)*VENTAS[[#This Row],[Cantidad]],VENTAS[[#This Row],[Total]])</f>
        <v>10.189444444444446</v>
      </c>
      <c r="L87" s="59">
        <f>VENTAS[[#This Row],[Total]]-VENTAS[[#This Row],[Comisión 10%]]-VENTAS[[#This Row],[Costo SIN Comision]]</f>
        <v>14.810555555555554</v>
      </c>
      <c r="M87" s="59"/>
    </row>
    <row r="88" spans="1:13" ht="20" customHeight="1">
      <c r="A88" s="56"/>
      <c r="B88" s="57" t="s">
        <v>188</v>
      </c>
      <c r="C88" s="57"/>
      <c r="D88" s="57"/>
      <c r="E88" s="57" t="s">
        <v>693</v>
      </c>
      <c r="F88" s="57" t="str">
        <f>IFERROR(VLOOKUP(VENTAS[[#This Row],[Código del producto Vendido]],STOCK[],5,FALSE),"-")</f>
        <v>Bañador bikini de manga raglán con cordón floral</v>
      </c>
      <c r="G88" s="58">
        <v>3</v>
      </c>
      <c r="H88" s="59">
        <v>25</v>
      </c>
      <c r="I88" s="59">
        <f>VENTAS[[#This Row],[Cantidad]]*VENTAS[[#This Row],[Precio Venta]]</f>
        <v>75</v>
      </c>
      <c r="J88" s="59">
        <f>IF(VENTAS[[#This Row],[Nombre del Gestor]]&gt;1,  VENTAS[[#This Row],[Total]]*10%, 0)</f>
        <v>0</v>
      </c>
      <c r="K88" s="59">
        <f>IFERROR(VLOOKUP(VENTAS[[#This Row],[Código del producto Vendido]],STOCK[],16,FALSE)*VENTAS[[#This Row],[Cantidad]] + VLOOKUP(VENTAS[[#This Row],[Código del producto Vendido]],STOCK[],19,FALSE)*VENTAS[[#This Row],[Cantidad]],VENTAS[[#This Row],[Total]])</f>
        <v>59.383333333333333</v>
      </c>
      <c r="L88" s="59">
        <f>VENTAS[[#This Row],[Total]]-VENTAS[[#This Row],[Comisión 10%]]-VENTAS[[#This Row],[Costo SIN Comision]]</f>
        <v>15.616666666666667</v>
      </c>
      <c r="M88" s="59"/>
    </row>
    <row r="89" spans="1:13" ht="20" customHeight="1">
      <c r="A89" s="56"/>
      <c r="B89" s="57" t="s">
        <v>188</v>
      </c>
      <c r="C89" s="57"/>
      <c r="D89" s="57"/>
      <c r="E89" s="57" t="s">
        <v>84</v>
      </c>
      <c r="F89" s="57" t="str">
        <f>IFERROR(VLOOKUP(VENTAS[[#This Row],[Código del producto Vendido]],STOCK[],5,FALSE),"-")</f>
        <v>Vestido Tie-Dye Bohemio</v>
      </c>
      <c r="G89" s="58">
        <v>1</v>
      </c>
      <c r="H89" s="59">
        <v>12</v>
      </c>
      <c r="I89" s="59">
        <f>VENTAS[[#This Row],[Cantidad]]*VENTAS[[#This Row],[Precio Venta]]</f>
        <v>12</v>
      </c>
      <c r="J89" s="59">
        <f>IF(VENTAS[[#This Row],[Nombre del Gestor]]&gt;1,  VENTAS[[#This Row],[Total]]*10%, 0)</f>
        <v>0</v>
      </c>
      <c r="K89" s="59">
        <f>IFERROR(VLOOKUP(VENTAS[[#This Row],[Código del producto Vendido]],STOCK[],16,FALSE)*VENTAS[[#This Row],[Cantidad]] + VLOOKUP(VENTAS[[#This Row],[Código del producto Vendido]],STOCK[],19,FALSE)*VENTAS[[#This Row],[Cantidad]],VENTAS[[#This Row],[Total]])</f>
        <v>7.2455555555555557</v>
      </c>
      <c r="L89" s="59">
        <f>VENTAS[[#This Row],[Total]]-VENTAS[[#This Row],[Comisión 10%]]-VENTAS[[#This Row],[Costo SIN Comision]]</f>
        <v>4.7544444444444443</v>
      </c>
      <c r="M89" s="59"/>
    </row>
    <row r="90" spans="1:13" ht="20" customHeight="1">
      <c r="A90" s="56"/>
      <c r="B90" s="57" t="s">
        <v>188</v>
      </c>
      <c r="C90" s="57"/>
      <c r="D90" s="57"/>
      <c r="E90" s="57" t="s">
        <v>85</v>
      </c>
      <c r="F90" s="57" t="str">
        <f>IFERROR(VLOOKUP(VENTAS[[#This Row],[Código del producto Vendido]],STOCK[],5,FALSE),"-")</f>
        <v>Vestido tubo con abertura de muslo con abertura</v>
      </c>
      <c r="G90" s="58">
        <v>1</v>
      </c>
      <c r="H90" s="59">
        <v>15</v>
      </c>
      <c r="I90" s="59">
        <f>VENTAS[[#This Row],[Cantidad]]*VENTAS[[#This Row],[Precio Venta]]</f>
        <v>15</v>
      </c>
      <c r="J90" s="59">
        <f>IF(VENTAS[[#This Row],[Nombre del Gestor]]&gt;1,  VENTAS[[#This Row],[Total]]*10%, 0)</f>
        <v>0</v>
      </c>
      <c r="K90" s="59">
        <f>IFERROR(VLOOKUP(VENTAS[[#This Row],[Código del producto Vendido]],STOCK[],16,FALSE)*VENTAS[[#This Row],[Cantidad]] + VLOOKUP(VENTAS[[#This Row],[Código del producto Vendido]],STOCK[],19,FALSE)*VENTAS[[#This Row],[Cantidad]],VENTAS[[#This Row],[Total]])</f>
        <v>12.14</v>
      </c>
      <c r="L90" s="59">
        <f>VENTAS[[#This Row],[Total]]-VENTAS[[#This Row],[Comisión 10%]]-VENTAS[[#This Row],[Costo SIN Comision]]</f>
        <v>2.8599999999999994</v>
      </c>
      <c r="M90" s="59"/>
    </row>
    <row r="91" spans="1:13" ht="20" customHeight="1">
      <c r="A91" s="56"/>
      <c r="B91" s="57" t="s">
        <v>188</v>
      </c>
      <c r="C91" s="57"/>
      <c r="D91" s="57"/>
      <c r="E91" s="57" t="s">
        <v>132</v>
      </c>
      <c r="F91" s="57" t="str">
        <f>IFERROR(VLOOKUP(VENTAS[[#This Row],[Código del producto Vendido]],STOCK[],5,FALSE),"-")</f>
        <v>EMERY ROSE Vestido Volante rígido Floral Sencillo_L</v>
      </c>
      <c r="G91" s="58">
        <v>1</v>
      </c>
      <c r="H91" s="59">
        <v>35</v>
      </c>
      <c r="I91" s="59">
        <f>VENTAS[[#This Row],[Cantidad]]*VENTAS[[#This Row],[Precio Venta]]</f>
        <v>35</v>
      </c>
      <c r="J91" s="59">
        <f>IF(VENTAS[[#This Row],[Nombre del Gestor]]&gt;1,  VENTAS[[#This Row],[Total]]*10%, 0)</f>
        <v>0</v>
      </c>
      <c r="K91" s="59">
        <f>IFERROR(VLOOKUP(VENTAS[[#This Row],[Código del producto Vendido]],STOCK[],16,FALSE)*VENTAS[[#This Row],[Cantidad]] + VLOOKUP(VENTAS[[#This Row],[Código del producto Vendido]],STOCK[],19,FALSE)*VENTAS[[#This Row],[Cantidad]],VENTAS[[#This Row],[Total]])</f>
        <v>19.21</v>
      </c>
      <c r="L91" s="59">
        <f>VENTAS[[#This Row],[Total]]-VENTAS[[#This Row],[Comisión 10%]]-VENTAS[[#This Row],[Costo SIN Comision]]</f>
        <v>15.79</v>
      </c>
      <c r="M91" s="59"/>
    </row>
    <row r="92" spans="1:13" ht="20" customHeight="1">
      <c r="A92" s="56"/>
      <c r="B92" s="57" t="s">
        <v>188</v>
      </c>
      <c r="C92" s="57"/>
      <c r="D92" s="57"/>
      <c r="E92" s="57" t="s">
        <v>884</v>
      </c>
      <c r="F92" s="57" t="str">
        <f>IFERROR(VLOOKUP(VENTAS[[#This Row],[Código del producto Vendido]],STOCK[],5,FALSE),"-")</f>
        <v>Bañador despalda descubierta</v>
      </c>
      <c r="G92" s="58">
        <v>1</v>
      </c>
      <c r="H92" s="59">
        <v>25</v>
      </c>
      <c r="I92" s="59">
        <f>VENTAS[[#This Row],[Cantidad]]*VENTAS[[#This Row],[Precio Venta]]</f>
        <v>25</v>
      </c>
      <c r="J92" s="59">
        <f>IF(VENTAS[[#This Row],[Nombre del Gestor]]&gt;1,  VENTAS[[#This Row],[Total]]*10%, 0)</f>
        <v>0</v>
      </c>
      <c r="K92" s="59">
        <f>IFERROR(VLOOKUP(VENTAS[[#This Row],[Código del producto Vendido]],STOCK[],16,FALSE)*VENTAS[[#This Row],[Cantidad]] + VLOOKUP(VENTAS[[#This Row],[Código del producto Vendido]],STOCK[],19,FALSE)*VENTAS[[#This Row],[Cantidad]],VENTAS[[#This Row],[Total]])</f>
        <v>15.324999999999999</v>
      </c>
      <c r="L92" s="59">
        <f>VENTAS[[#This Row],[Total]]-VENTAS[[#This Row],[Comisión 10%]]-VENTAS[[#This Row],[Costo SIN Comision]]</f>
        <v>9.6750000000000007</v>
      </c>
      <c r="M92" s="59"/>
    </row>
    <row r="93" spans="1:13" ht="20" customHeight="1">
      <c r="A93" s="56"/>
      <c r="B93" s="57" t="s">
        <v>188</v>
      </c>
      <c r="C93" s="57"/>
      <c r="D93" s="57"/>
      <c r="E93" s="57" t="s">
        <v>169</v>
      </c>
      <c r="F93" s="57" t="str">
        <f>IFERROR(VLOOKUP(VENTAS[[#This Row],[Código del producto Vendido]],STOCK[],5,FALSE),"-")</f>
        <v>Bolsa cartera de cocodrilo_Naranja Quemada</v>
      </c>
      <c r="G93" s="58">
        <v>2</v>
      </c>
      <c r="H93" s="59">
        <v>16</v>
      </c>
      <c r="I93" s="59">
        <f>VENTAS[[#This Row],[Cantidad]]*VENTAS[[#This Row],[Precio Venta]]</f>
        <v>32</v>
      </c>
      <c r="J93" s="59">
        <f>IF(VENTAS[[#This Row],[Nombre del Gestor]]&gt;1,  VENTAS[[#This Row],[Total]]*10%, 0)</f>
        <v>0</v>
      </c>
      <c r="K93" s="59">
        <f>IFERROR(VLOOKUP(VENTAS[[#This Row],[Código del producto Vendido]],STOCK[],16,FALSE)*VENTAS[[#This Row],[Cantidad]] + VLOOKUP(VENTAS[[#This Row],[Código del producto Vendido]],STOCK[],19,FALSE)*VENTAS[[#This Row],[Cantidad]],VENTAS[[#This Row],[Total]])</f>
        <v>18.757777777777779</v>
      </c>
      <c r="L93" s="59">
        <f>VENTAS[[#This Row],[Total]]-VENTAS[[#This Row],[Comisión 10%]]-VENTAS[[#This Row],[Costo SIN Comision]]</f>
        <v>13.242222222222221</v>
      </c>
      <c r="M93" s="59"/>
    </row>
    <row r="94" spans="1:13" ht="20" customHeight="1">
      <c r="A94" s="56"/>
      <c r="B94" s="57" t="s">
        <v>188</v>
      </c>
      <c r="C94" s="57"/>
      <c r="D94" s="57"/>
      <c r="E94" s="57" t="s">
        <v>96</v>
      </c>
      <c r="F94" s="57" t="str">
        <f>IFERROR(VLOOKUP(VENTAS[[#This Row],[Código del producto Vendido]],STOCK[],5,FALSE),"-")</f>
        <v>Bolsa cartera con manija_Negro</v>
      </c>
      <c r="G94" s="58">
        <v>2</v>
      </c>
      <c r="H94" s="59">
        <v>16</v>
      </c>
      <c r="I94" s="59">
        <f>VENTAS[[#This Row],[Cantidad]]*VENTAS[[#This Row],[Precio Venta]]</f>
        <v>32</v>
      </c>
      <c r="J94" s="59">
        <f>IF(VENTAS[[#This Row],[Nombre del Gestor]]&gt;1,  VENTAS[[#This Row],[Total]]*10%, 0)</f>
        <v>0</v>
      </c>
      <c r="K94" s="59">
        <f>IFERROR(VLOOKUP(VENTAS[[#This Row],[Código del producto Vendido]],STOCK[],16,FALSE)*VENTAS[[#This Row],[Cantidad]] + VLOOKUP(VENTAS[[#This Row],[Código del producto Vendido]],STOCK[],19,FALSE)*VENTAS[[#This Row],[Cantidad]],VENTAS[[#This Row],[Total]])</f>
        <v>15.599999999999998</v>
      </c>
      <c r="L94" s="59">
        <f>VENTAS[[#This Row],[Total]]-VENTAS[[#This Row],[Comisión 10%]]-VENTAS[[#This Row],[Costo SIN Comision]]</f>
        <v>16.400000000000002</v>
      </c>
      <c r="M94" s="59"/>
    </row>
    <row r="95" spans="1:13" ht="20" customHeight="1">
      <c r="A95" s="56"/>
      <c r="B95" s="57" t="s">
        <v>188</v>
      </c>
      <c r="C95" s="57"/>
      <c r="D95" s="57"/>
      <c r="E95" s="57" t="s">
        <v>93</v>
      </c>
      <c r="F95" s="57" t="str">
        <f>IFERROR(VLOOKUP(VENTAS[[#This Row],[Código del producto Vendido]],STOCK[],5,FALSE),"-")</f>
        <v>Bolsa cartera con solapa con lagartija_Caqui</v>
      </c>
      <c r="G95" s="58">
        <v>2</v>
      </c>
      <c r="H95" s="59">
        <v>16</v>
      </c>
      <c r="I95" s="59">
        <f>VENTAS[[#This Row],[Cantidad]]*VENTAS[[#This Row],[Precio Venta]]</f>
        <v>32</v>
      </c>
      <c r="J95" s="59">
        <f>IF(VENTAS[[#This Row],[Nombre del Gestor]]&gt;1,  VENTAS[[#This Row],[Total]]*10%, 0)</f>
        <v>0</v>
      </c>
      <c r="K95" s="59">
        <f>IFERROR(VLOOKUP(VENTAS[[#This Row],[Código del producto Vendido]],STOCK[],16,FALSE)*VENTAS[[#This Row],[Cantidad]] + VLOOKUP(VENTAS[[#This Row],[Código del producto Vendido]],STOCK[],19,FALSE)*VENTAS[[#This Row],[Cantidad]],VENTAS[[#This Row],[Total]])</f>
        <v>16.062222222222221</v>
      </c>
      <c r="L95" s="59">
        <f>VENTAS[[#This Row],[Total]]-VENTAS[[#This Row],[Comisión 10%]]-VENTAS[[#This Row],[Costo SIN Comision]]</f>
        <v>15.937777777777779</v>
      </c>
      <c r="M95" s="59"/>
    </row>
    <row r="96" spans="1:13" ht="20" customHeight="1">
      <c r="A96" s="56"/>
      <c r="B96" s="57" t="s">
        <v>188</v>
      </c>
      <c r="C96" s="57"/>
      <c r="D96" s="57"/>
      <c r="E96" s="57" t="s">
        <v>94</v>
      </c>
      <c r="F96" s="57" t="str">
        <f>IFERROR(VLOOKUP(VENTAS[[#This Row],[Código del producto Vendido]],STOCK[],5,FALSE),"-")</f>
        <v>Cinturón con hebilla_Unitalla</v>
      </c>
      <c r="G96" s="58">
        <v>1</v>
      </c>
      <c r="H96" s="59">
        <v>10</v>
      </c>
      <c r="I96" s="59">
        <f>VENTAS[[#This Row],[Cantidad]]*VENTAS[[#This Row],[Precio Venta]]</f>
        <v>10</v>
      </c>
      <c r="J96" s="59">
        <f>IF(VENTAS[[#This Row],[Nombre del Gestor]]&gt;1,  VENTAS[[#This Row],[Total]]*10%, 0)</f>
        <v>0</v>
      </c>
      <c r="K96" s="59">
        <f>IFERROR(VLOOKUP(VENTAS[[#This Row],[Código del producto Vendido]],STOCK[],16,FALSE)*VENTAS[[#This Row],[Cantidad]] + VLOOKUP(VENTAS[[#This Row],[Código del producto Vendido]],STOCK[],19,FALSE)*VENTAS[[#This Row],[Cantidad]],VENTAS[[#This Row],[Total]])</f>
        <v>5.7294444444444448</v>
      </c>
      <c r="L96" s="59">
        <f>VENTAS[[#This Row],[Total]]-VENTAS[[#This Row],[Comisión 10%]]-VENTAS[[#This Row],[Costo SIN Comision]]</f>
        <v>4.2705555555555552</v>
      </c>
      <c r="M96" s="59"/>
    </row>
    <row r="97" spans="1:13" ht="20" customHeight="1">
      <c r="A97" s="56"/>
      <c r="B97" s="57" t="s">
        <v>188</v>
      </c>
      <c r="C97" s="57"/>
      <c r="D97" s="57"/>
      <c r="E97" s="57" t="s">
        <v>99</v>
      </c>
      <c r="F97" s="57" t="str">
        <f>IFERROR(VLOOKUP(VENTAS[[#This Row],[Código del producto Vendido]],STOCK[],5,FALSE),"-")</f>
        <v>SHEIN Felegant Vestido ajustado con estampado de leopardo_M</v>
      </c>
      <c r="G97" s="58">
        <v>1</v>
      </c>
      <c r="H97" s="59">
        <v>15</v>
      </c>
      <c r="I97" s="59">
        <f>VENTAS[[#This Row],[Cantidad]]*VENTAS[[#This Row],[Precio Venta]]</f>
        <v>15</v>
      </c>
      <c r="J97" s="59">
        <f>IF(VENTAS[[#This Row],[Nombre del Gestor]]&gt;1,  VENTAS[[#This Row],[Total]]*10%, 0)</f>
        <v>0</v>
      </c>
      <c r="K97" s="59">
        <f>IFERROR(VLOOKUP(VENTAS[[#This Row],[Código del producto Vendido]],STOCK[],16,FALSE)*VENTAS[[#This Row],[Cantidad]] + VLOOKUP(VENTAS[[#This Row],[Código del producto Vendido]],STOCK[],19,FALSE)*VENTAS[[#This Row],[Cantidad]],VENTAS[[#This Row],[Total]])</f>
        <v>7.2483333333333331</v>
      </c>
      <c r="L97" s="59">
        <f>VENTAS[[#This Row],[Total]]-VENTAS[[#This Row],[Comisión 10%]]-VENTAS[[#This Row],[Costo SIN Comision]]</f>
        <v>7.7516666666666669</v>
      </c>
      <c r="M97" s="59"/>
    </row>
    <row r="98" spans="1:13" ht="20" customHeight="1">
      <c r="A98" s="56"/>
      <c r="B98" s="57" t="s">
        <v>188</v>
      </c>
      <c r="C98" s="57"/>
      <c r="D98" s="57"/>
      <c r="E98" s="57" t="s">
        <v>98</v>
      </c>
      <c r="F98" s="57" t="str">
        <f>IFERROR(VLOOKUP(VENTAS[[#This Row],[Código del producto Vendido]],STOCK[],5,FALSE),"-")</f>
        <v>SHEIN Belle Vestido de dama de honor de hombros descubiertos fruncido cruzado_S</v>
      </c>
      <c r="G98" s="58">
        <v>1</v>
      </c>
      <c r="H98" s="59">
        <v>30</v>
      </c>
      <c r="I98" s="59">
        <f>VENTAS[[#This Row],[Cantidad]]*VENTAS[[#This Row],[Precio Venta]]</f>
        <v>30</v>
      </c>
      <c r="J98" s="59">
        <f>IF(VENTAS[[#This Row],[Nombre del Gestor]]&gt;1,  VENTAS[[#This Row],[Total]]*10%, 0)</f>
        <v>0</v>
      </c>
      <c r="K98" s="59">
        <f>IFERROR(VLOOKUP(VENTAS[[#This Row],[Código del producto Vendido]],STOCK[],16,FALSE)*VENTAS[[#This Row],[Cantidad]] + VLOOKUP(VENTAS[[#This Row],[Código del producto Vendido]],STOCK[],19,FALSE)*VENTAS[[#This Row],[Cantidad]],VENTAS[[#This Row],[Total]])</f>
        <v>19.457777777777778</v>
      </c>
      <c r="L98" s="59">
        <f>VENTAS[[#This Row],[Total]]-VENTAS[[#This Row],[Comisión 10%]]-VENTAS[[#This Row],[Costo SIN Comision]]</f>
        <v>10.542222222222222</v>
      </c>
      <c r="M98" s="59"/>
    </row>
    <row r="99" spans="1:13" ht="20" customHeight="1">
      <c r="A99" s="56"/>
      <c r="B99" s="57" t="s">
        <v>188</v>
      </c>
      <c r="C99" s="57"/>
      <c r="D99" s="57"/>
      <c r="E99" s="57" t="s">
        <v>97</v>
      </c>
      <c r="F99" s="57" t="str">
        <f>IFERROR(VLOOKUP(VENTAS[[#This Row],[Código del producto Vendido]],STOCK[],5,FALSE),"-")</f>
        <v>SHEIN VCAY Vestido ajustado con estampado de corazón de confeti de hombros descubiertos ribete fruncido_S</v>
      </c>
      <c r="G99" s="58">
        <v>1</v>
      </c>
      <c r="H99" s="59">
        <v>12</v>
      </c>
      <c r="I99" s="59">
        <f>VENTAS[[#This Row],[Cantidad]]*VENTAS[[#This Row],[Precio Venta]]</f>
        <v>12</v>
      </c>
      <c r="J99" s="59">
        <f>IF(VENTAS[[#This Row],[Nombre del Gestor]]&gt;1,  VENTAS[[#This Row],[Total]]*10%, 0)</f>
        <v>0</v>
      </c>
      <c r="K99" s="59">
        <f>IFERROR(VLOOKUP(VENTAS[[#This Row],[Código del producto Vendido]],STOCK[],16,FALSE)*VENTAS[[#This Row],[Cantidad]] + VLOOKUP(VENTAS[[#This Row],[Código del producto Vendido]],STOCK[],19,FALSE)*VENTAS[[#This Row],[Cantidad]],VENTAS[[#This Row],[Total]])</f>
        <v>8.3744444444444444</v>
      </c>
      <c r="L99" s="59">
        <f>VENTAS[[#This Row],[Total]]-VENTAS[[#This Row],[Comisión 10%]]-VENTAS[[#This Row],[Costo SIN Comision]]</f>
        <v>3.6255555555555556</v>
      </c>
      <c r="M99" s="59"/>
    </row>
    <row r="100" spans="1:13" ht="20" customHeight="1">
      <c r="A100" s="56"/>
      <c r="B100" s="57" t="s">
        <v>188</v>
      </c>
      <c r="C100" s="57"/>
      <c r="D100" s="57"/>
      <c r="E100" s="57" t="s">
        <v>210</v>
      </c>
      <c r="F100" s="57" t="str">
        <f>IFERROR(VLOOKUP(VENTAS[[#This Row],[Código del producto Vendido]],STOCK[],5,FALSE),"-")</f>
        <v>SHEIN Vestido niña ceremonia de tirantes bajo con malla con lazo grande_98CM</v>
      </c>
      <c r="G100" s="58">
        <v>1</v>
      </c>
      <c r="H100" s="59">
        <v>30</v>
      </c>
      <c r="I100" s="59">
        <f>VENTAS[[#This Row],[Cantidad]]*VENTAS[[#This Row],[Precio Venta]]</f>
        <v>30</v>
      </c>
      <c r="J100" s="59">
        <f>IF(VENTAS[[#This Row],[Nombre del Gestor]]&gt;1,  VENTAS[[#This Row],[Total]]*10%, 0)</f>
        <v>0</v>
      </c>
      <c r="K100" s="59">
        <f>IFERROR(VLOOKUP(VENTAS[[#This Row],[Código del producto Vendido]],STOCK[],16,FALSE)*VENTAS[[#This Row],[Cantidad]] + VLOOKUP(VENTAS[[#This Row],[Código del producto Vendido]],STOCK[],19,FALSE)*VENTAS[[#This Row],[Cantidad]],VENTAS[[#This Row],[Total]])</f>
        <v>12.455555555555554</v>
      </c>
      <c r="L100" s="59">
        <f>VENTAS[[#This Row],[Total]]-VENTAS[[#This Row],[Comisión 10%]]-VENTAS[[#This Row],[Costo SIN Comision]]</f>
        <v>17.544444444444444</v>
      </c>
      <c r="M100" s="59"/>
    </row>
    <row r="101" spans="1:13" ht="20" customHeight="1">
      <c r="A101" s="56"/>
      <c r="B101" s="57" t="s">
        <v>188</v>
      </c>
      <c r="C101" s="57"/>
      <c r="D101" s="57"/>
      <c r="E101" s="57" t="s">
        <v>91</v>
      </c>
      <c r="F101" s="57" t="str">
        <f>IFERROR(VLOOKUP(VENTAS[[#This Row],[Código del producto Vendido]],STOCK[],5,FALSE),"-")</f>
        <v>EMERY ROSE Vestido maxi floral con estampado de pañuelo de manga farol bajo con fruncido</v>
      </c>
      <c r="G101" s="58">
        <v>1</v>
      </c>
      <c r="H101" s="59">
        <v>35</v>
      </c>
      <c r="I101" s="59">
        <f>VENTAS[[#This Row],[Cantidad]]*VENTAS[[#This Row],[Precio Venta]]</f>
        <v>35</v>
      </c>
      <c r="J101" s="59">
        <f>IF(VENTAS[[#This Row],[Nombre del Gestor]]&gt;1,  VENTAS[[#This Row],[Total]]*10%, 0)</f>
        <v>0</v>
      </c>
      <c r="K101" s="59">
        <f>IFERROR(VLOOKUP(VENTAS[[#This Row],[Código del producto Vendido]],STOCK[],16,FALSE)*VENTAS[[#This Row],[Cantidad]] + VLOOKUP(VENTAS[[#This Row],[Código del producto Vendido]],STOCK[],19,FALSE)*VENTAS[[#This Row],[Cantidad]],VENTAS[[#This Row],[Total]])</f>
        <v>19.732777777777777</v>
      </c>
      <c r="L101" s="59">
        <f>VENTAS[[#This Row],[Total]]-VENTAS[[#This Row],[Comisión 10%]]-VENTAS[[#This Row],[Costo SIN Comision]]</f>
        <v>15.267222222222223</v>
      </c>
      <c r="M101" s="59"/>
    </row>
    <row r="102" spans="1:13" ht="20" customHeight="1">
      <c r="A102" s="56"/>
      <c r="B102" s="57" t="s">
        <v>188</v>
      </c>
      <c r="C102" s="57"/>
      <c r="D102" s="57"/>
      <c r="E102" s="57" t="s">
        <v>89</v>
      </c>
      <c r="F102" s="57" t="str">
        <f>IFERROR(VLOOKUP(VENTAS[[#This Row],[Código del producto Vendido]],STOCK[],5,FALSE),"-")</f>
        <v>SHEIN Belle Vestido de dama de honor de hombros descubiertos fruncido cruzado de satén</v>
      </c>
      <c r="G102" s="58">
        <v>1</v>
      </c>
      <c r="H102" s="59">
        <v>30</v>
      </c>
      <c r="I102" s="59">
        <f>VENTAS[[#This Row],[Cantidad]]*VENTAS[[#This Row],[Precio Venta]]</f>
        <v>30</v>
      </c>
      <c r="J102" s="59">
        <f>IF(VENTAS[[#This Row],[Nombre del Gestor]]&gt;1,  VENTAS[[#This Row],[Total]]*10%, 0)</f>
        <v>0</v>
      </c>
      <c r="K102" s="59">
        <f>IFERROR(VLOOKUP(VENTAS[[#This Row],[Código del producto Vendido]],STOCK[],16,FALSE)*VENTAS[[#This Row],[Cantidad]] + VLOOKUP(VENTAS[[#This Row],[Código del producto Vendido]],STOCK[],19,FALSE)*VENTAS[[#This Row],[Cantidad]],VENTAS[[#This Row],[Total]])</f>
        <v>19.688888888888886</v>
      </c>
      <c r="L102" s="59">
        <f>VENTAS[[#This Row],[Total]]-VENTAS[[#This Row],[Comisión 10%]]-VENTAS[[#This Row],[Costo SIN Comision]]</f>
        <v>10.311111111111114</v>
      </c>
      <c r="M102" s="59"/>
    </row>
    <row r="103" spans="1:13" ht="20" customHeight="1">
      <c r="A103" s="56"/>
      <c r="B103" s="57" t="s">
        <v>188</v>
      </c>
      <c r="C103" s="57"/>
      <c r="D103" s="57"/>
      <c r="E103" s="57" t="s">
        <v>87</v>
      </c>
      <c r="F103" s="57" t="str">
        <f>IFERROR(VLOOKUP(VENTAS[[#This Row],[Código del producto Vendido]],STOCK[],5,FALSE),"-")</f>
        <v xml:space="preserve">Vestido cruzado de lunares </v>
      </c>
      <c r="G103" s="58">
        <v>1</v>
      </c>
      <c r="H103" s="59">
        <v>25</v>
      </c>
      <c r="I103" s="59">
        <f>VENTAS[[#This Row],[Cantidad]]*VENTAS[[#This Row],[Precio Venta]]</f>
        <v>25</v>
      </c>
      <c r="J103" s="59">
        <f>IF(VENTAS[[#This Row],[Nombre del Gestor]]&gt;1,  VENTAS[[#This Row],[Total]]*10%, 0)</f>
        <v>0</v>
      </c>
      <c r="K103" s="59">
        <f>IFERROR(VLOOKUP(VENTAS[[#This Row],[Código del producto Vendido]],STOCK[],16,FALSE)*VENTAS[[#This Row],[Cantidad]] + VLOOKUP(VENTAS[[#This Row],[Código del producto Vendido]],STOCK[],19,FALSE)*VENTAS[[#This Row],[Cantidad]],VENTAS[[#This Row],[Total]])</f>
        <v>12.721666666666668</v>
      </c>
      <c r="L103" s="59">
        <f>VENTAS[[#This Row],[Total]]-VENTAS[[#This Row],[Comisión 10%]]-VENTAS[[#This Row],[Costo SIN Comision]]</f>
        <v>12.278333333333332</v>
      </c>
      <c r="M103" s="59"/>
    </row>
    <row r="104" spans="1:13" ht="20" customHeight="1">
      <c r="A104" s="56"/>
      <c r="B104" s="57" t="s">
        <v>188</v>
      </c>
      <c r="C104" s="57"/>
      <c r="D104" s="57"/>
      <c r="E104" s="57" t="s">
        <v>86</v>
      </c>
      <c r="F104" s="57" t="str">
        <f>IFERROR(VLOOKUP(VENTAS[[#This Row],[Código del producto Vendido]],STOCK[],5,FALSE),"-")</f>
        <v xml:space="preserve">Vestido cruzado de lunares </v>
      </c>
      <c r="G104" s="58">
        <v>1</v>
      </c>
      <c r="H104" s="59">
        <v>25</v>
      </c>
      <c r="I104" s="59">
        <f>VENTAS[[#This Row],[Cantidad]]*VENTAS[[#This Row],[Precio Venta]]</f>
        <v>25</v>
      </c>
      <c r="J104" s="59">
        <f>IF(VENTAS[[#This Row],[Nombre del Gestor]]&gt;1,  VENTAS[[#This Row],[Total]]*10%, 0)</f>
        <v>0</v>
      </c>
      <c r="K104" s="59">
        <f>IFERROR(VLOOKUP(VENTAS[[#This Row],[Código del producto Vendido]],STOCK[],16,FALSE)*VENTAS[[#This Row],[Cantidad]] + VLOOKUP(VENTAS[[#This Row],[Código del producto Vendido]],STOCK[],19,FALSE)*VENTAS[[#This Row],[Cantidad]],VENTAS[[#This Row],[Total]])</f>
        <v>12.721666666666668</v>
      </c>
      <c r="L104" s="59">
        <f>VENTAS[[#This Row],[Total]]-VENTAS[[#This Row],[Comisión 10%]]-VENTAS[[#This Row],[Costo SIN Comision]]</f>
        <v>12.278333333333332</v>
      </c>
      <c r="M104" s="59"/>
    </row>
    <row r="105" spans="1:13" ht="20" customHeight="1">
      <c r="A105" s="56"/>
      <c r="B105" s="57" t="s">
        <v>188</v>
      </c>
      <c r="C105" s="57"/>
      <c r="D105" s="57"/>
      <c r="E105" s="57" t="s">
        <v>745</v>
      </c>
      <c r="F105" s="57" t="str">
        <f>IFERROR(VLOOKUP(VENTAS[[#This Row],[Código del producto Vendido]],STOCK[],5,FALSE),"-")</f>
        <v xml:space="preserve">Cinturón trenzado </v>
      </c>
      <c r="G105" s="58">
        <v>2</v>
      </c>
      <c r="H105" s="59">
        <v>10</v>
      </c>
      <c r="I105" s="59">
        <f>VENTAS[[#This Row],[Cantidad]]*VENTAS[[#This Row],[Precio Venta]]</f>
        <v>20</v>
      </c>
      <c r="J105" s="59">
        <f>IF(VENTAS[[#This Row],[Nombre del Gestor]]&gt;1,  VENTAS[[#This Row],[Total]]*10%, 0)</f>
        <v>0</v>
      </c>
      <c r="K105" s="59">
        <f>IFERROR(VLOOKUP(VENTAS[[#This Row],[Código del producto Vendido]],STOCK[],16,FALSE)*VENTAS[[#This Row],[Cantidad]] + VLOOKUP(VENTAS[[#This Row],[Código del producto Vendido]],STOCK[],19,FALSE)*VENTAS[[#This Row],[Cantidad]],VENTAS[[#This Row],[Total]])</f>
        <v>8.3000000000000007</v>
      </c>
      <c r="L105" s="59">
        <f>VENTAS[[#This Row],[Total]]-VENTAS[[#This Row],[Comisión 10%]]-VENTAS[[#This Row],[Costo SIN Comision]]</f>
        <v>11.7</v>
      </c>
      <c r="M105" s="59"/>
    </row>
    <row r="106" spans="1:13" ht="20" customHeight="1">
      <c r="A106" s="56"/>
      <c r="B106" s="57"/>
      <c r="C106" s="57"/>
      <c r="D106" s="57"/>
      <c r="E106" s="57" t="s">
        <v>745</v>
      </c>
      <c r="F106" s="57" t="str">
        <f>IFERROR(VLOOKUP(VENTAS[[#This Row],[Código del producto Vendido]],STOCK[],5,FALSE),"-")</f>
        <v xml:space="preserve">Cinturón trenzado </v>
      </c>
      <c r="G106" s="58">
        <v>1</v>
      </c>
      <c r="H106" s="59">
        <v>10</v>
      </c>
      <c r="I106" s="59">
        <f>VENTAS[[#This Row],[Cantidad]]*VENTAS[[#This Row],[Precio Venta]]</f>
        <v>10</v>
      </c>
      <c r="J106" s="59">
        <f>IF(VENTAS[[#This Row],[Nombre del Gestor]]&gt;1,  VENTAS[[#This Row],[Total]]*10%, 0)</f>
        <v>0</v>
      </c>
      <c r="K106" s="59">
        <f>IFERROR(VLOOKUP(VENTAS[[#This Row],[Código del producto Vendido]],STOCK[],16,FALSE)*VENTAS[[#This Row],[Cantidad]] + VLOOKUP(VENTAS[[#This Row],[Código del producto Vendido]],STOCK[],19,FALSE)*VENTAS[[#This Row],[Cantidad]],VENTAS[[#This Row],[Total]])</f>
        <v>4.1500000000000004</v>
      </c>
      <c r="L106" s="59">
        <f>VENTAS[[#This Row],[Total]]-VENTAS[[#This Row],[Comisión 10%]]-VENTAS[[#This Row],[Costo SIN Comision]]</f>
        <v>5.85</v>
      </c>
      <c r="M106" s="59"/>
    </row>
    <row r="107" spans="1:13" ht="20" customHeight="1">
      <c r="A107" s="56"/>
      <c r="B107" s="57" t="s">
        <v>188</v>
      </c>
      <c r="C107" s="57"/>
      <c r="D107" s="57"/>
      <c r="E107" s="57" t="s">
        <v>204</v>
      </c>
      <c r="F107" s="57" t="str">
        <f>IFERROR(VLOOKUP(VENTAS[[#This Row],[Código del producto Vendido]],STOCK[],5,FALSE),"-")</f>
        <v>Top de cuello cruzado con nudo lateral</v>
      </c>
      <c r="G107" s="58">
        <v>3</v>
      </c>
      <c r="H107" s="59">
        <v>10</v>
      </c>
      <c r="I107" s="59">
        <f>VENTAS[[#This Row],[Cantidad]]*VENTAS[[#This Row],[Precio Venta]]</f>
        <v>30</v>
      </c>
      <c r="J107" s="59">
        <f>IF(VENTAS[[#This Row],[Nombre del Gestor]]&gt;1,  VENTAS[[#This Row],[Total]]*10%, 0)</f>
        <v>0</v>
      </c>
      <c r="K107" s="59">
        <f>IFERROR(VLOOKUP(VENTAS[[#This Row],[Código del producto Vendido]],STOCK[],16,FALSE)*VENTAS[[#This Row],[Cantidad]] + VLOOKUP(VENTAS[[#This Row],[Código del producto Vendido]],STOCK[],19,FALSE)*VENTAS[[#This Row],[Cantidad]],VENTAS[[#This Row],[Total]])</f>
        <v>15.805</v>
      </c>
      <c r="L107" s="59">
        <f>VENTAS[[#This Row],[Total]]-VENTAS[[#This Row],[Comisión 10%]]-VENTAS[[#This Row],[Costo SIN Comision]]</f>
        <v>14.195</v>
      </c>
      <c r="M107" s="59"/>
    </row>
    <row r="108" spans="1:13" ht="20" customHeight="1">
      <c r="A108" s="56"/>
      <c r="B108" s="57" t="s">
        <v>188</v>
      </c>
      <c r="C108" s="57"/>
      <c r="D108" s="57"/>
      <c r="E108" s="57" t="s">
        <v>171</v>
      </c>
      <c r="F108" s="57" t="str">
        <f>IFERROR(VLOOKUP(VENTAS[[#This Row],[Código del producto Vendido]],STOCK[],5,FALSE),"-")</f>
        <v>SHEIN SXY Camiseta corta unicolor con abertura_XS</v>
      </c>
      <c r="G108" s="58">
        <v>3</v>
      </c>
      <c r="H108" s="59">
        <v>10</v>
      </c>
      <c r="I108" s="59">
        <f>VENTAS[[#This Row],[Cantidad]]*VENTAS[[#This Row],[Precio Venta]]</f>
        <v>30</v>
      </c>
      <c r="J108" s="59">
        <f>IF(VENTAS[[#This Row],[Nombre del Gestor]]&gt;1,  VENTAS[[#This Row],[Total]]*10%, 0)</f>
        <v>0</v>
      </c>
      <c r="K108" s="59">
        <f>IFERROR(VLOOKUP(VENTAS[[#This Row],[Código del producto Vendido]],STOCK[],16,FALSE)*VENTAS[[#This Row],[Cantidad]] + VLOOKUP(VENTAS[[#This Row],[Código del producto Vendido]],STOCK[],19,FALSE)*VENTAS[[#This Row],[Cantidad]],VENTAS[[#This Row],[Total]])</f>
        <v>16.399999999999999</v>
      </c>
      <c r="L108" s="59">
        <f>VENTAS[[#This Row],[Total]]-VENTAS[[#This Row],[Comisión 10%]]-VENTAS[[#This Row],[Costo SIN Comision]]</f>
        <v>13.600000000000001</v>
      </c>
      <c r="M108" s="59"/>
    </row>
    <row r="109" spans="1:13" ht="20" customHeight="1">
      <c r="A109" s="56"/>
      <c r="B109" s="57" t="s">
        <v>188</v>
      </c>
      <c r="C109" s="57"/>
      <c r="D109" s="57"/>
      <c r="E109" s="57" t="s">
        <v>173</v>
      </c>
      <c r="F109" s="57" t="str">
        <f>IFERROR(VLOOKUP(VENTAS[[#This Row],[Código del producto Vendido]],STOCK[],5,FALSE),"-")</f>
        <v>SHEIN SXY Camiseta corta unicolor con abertura</v>
      </c>
      <c r="G109" s="58">
        <v>3</v>
      </c>
      <c r="H109" s="59">
        <v>10</v>
      </c>
      <c r="I109" s="59">
        <f>VENTAS[[#This Row],[Cantidad]]*VENTAS[[#This Row],[Precio Venta]]</f>
        <v>30</v>
      </c>
      <c r="J109" s="59">
        <f>IF(VENTAS[[#This Row],[Nombre del Gestor]]&gt;1,  VENTAS[[#This Row],[Total]]*10%, 0)</f>
        <v>0</v>
      </c>
      <c r="K109" s="59">
        <f>IFERROR(VLOOKUP(VENTAS[[#This Row],[Código del producto Vendido]],STOCK[],16,FALSE)*VENTAS[[#This Row],[Cantidad]] + VLOOKUP(VENTAS[[#This Row],[Código del producto Vendido]],STOCK[],19,FALSE)*VENTAS[[#This Row],[Cantidad]],VENTAS[[#This Row],[Total]])</f>
        <v>15.08</v>
      </c>
      <c r="L109" s="59">
        <f>VENTAS[[#This Row],[Total]]-VENTAS[[#This Row],[Comisión 10%]]-VENTAS[[#This Row],[Costo SIN Comision]]</f>
        <v>14.92</v>
      </c>
      <c r="M109" s="59"/>
    </row>
    <row r="110" spans="1:13" ht="20" customHeight="1">
      <c r="A110" s="56"/>
      <c r="B110" s="57" t="s">
        <v>188</v>
      </c>
      <c r="C110" s="57"/>
      <c r="D110" s="57"/>
      <c r="E110" s="57" t="s">
        <v>172</v>
      </c>
      <c r="F110" s="57" t="str">
        <f>IFERROR(VLOOKUP(VENTAS[[#This Row],[Código del producto Vendido]],STOCK[],5,FALSE),"-")</f>
        <v>Camiseta corta unicolor con abertura</v>
      </c>
      <c r="G110" s="58">
        <v>2</v>
      </c>
      <c r="H110" s="59">
        <v>9</v>
      </c>
      <c r="I110" s="59">
        <f>VENTAS[[#This Row],[Cantidad]]*VENTAS[[#This Row],[Precio Venta]]</f>
        <v>18</v>
      </c>
      <c r="J110" s="59">
        <f>IF(VENTAS[[#This Row],[Nombre del Gestor]]&gt;1,  VENTAS[[#This Row],[Total]]*10%, 0)</f>
        <v>0</v>
      </c>
      <c r="K110" s="59">
        <f>IFERROR(VLOOKUP(VENTAS[[#This Row],[Código del producto Vendido]],STOCK[],16,FALSE)*VENTAS[[#This Row],[Cantidad]] + VLOOKUP(VENTAS[[#This Row],[Código del producto Vendido]],STOCK[],19,FALSE)*VENTAS[[#This Row],[Cantidad]],VENTAS[[#This Row],[Total]])</f>
        <v>10.053333333333335</v>
      </c>
      <c r="L110" s="59">
        <f>VENTAS[[#This Row],[Total]]-VENTAS[[#This Row],[Comisión 10%]]-VENTAS[[#This Row],[Costo SIN Comision]]</f>
        <v>7.9466666666666654</v>
      </c>
      <c r="M110" s="59"/>
    </row>
    <row r="111" spans="1:13" ht="20" customHeight="1">
      <c r="A111" s="56"/>
      <c r="B111" s="57" t="s">
        <v>188</v>
      </c>
      <c r="C111" s="57"/>
      <c r="D111" s="57"/>
      <c r="E111" s="57" t="s">
        <v>174</v>
      </c>
      <c r="F111" s="57" t="str">
        <f>IFERROR(VLOOKUP(VENTAS[[#This Row],[Código del producto Vendido]],STOCK[],5,FALSE),"-")</f>
        <v>-</v>
      </c>
      <c r="G111" s="58">
        <v>2</v>
      </c>
      <c r="H111" s="59">
        <v>14</v>
      </c>
      <c r="I111" s="59">
        <f>VENTAS[[#This Row],[Cantidad]]*VENTAS[[#This Row],[Precio Venta]]</f>
        <v>28</v>
      </c>
      <c r="J111" s="59">
        <f>IF(VENTAS[[#This Row],[Nombre del Gestor]]&gt;1,  VENTAS[[#This Row],[Total]]*10%, 0)</f>
        <v>0</v>
      </c>
      <c r="K111" s="59">
        <f>IFERROR(VLOOKUP(VENTAS[[#This Row],[Código del producto Vendido]],STOCK[],16,FALSE)*VENTAS[[#This Row],[Cantidad]] + VLOOKUP(VENTAS[[#This Row],[Código del producto Vendido]],STOCK[],19,FALSE)*VENTAS[[#This Row],[Cantidad]],VENTAS[[#This Row],[Total]])</f>
        <v>28</v>
      </c>
      <c r="L111" s="59">
        <f>VENTAS[[#This Row],[Total]]-VENTAS[[#This Row],[Comisión 10%]]-VENTAS[[#This Row],[Costo SIN Comision]]</f>
        <v>0</v>
      </c>
      <c r="M111" s="59"/>
    </row>
    <row r="112" spans="1:13" ht="20" customHeight="1">
      <c r="A112" s="56"/>
      <c r="B112" s="57" t="s">
        <v>188</v>
      </c>
      <c r="C112" s="57"/>
      <c r="D112" s="57"/>
      <c r="E112" s="57" t="s">
        <v>175</v>
      </c>
      <c r="F112" s="57" t="str">
        <f>IFERROR(VLOOKUP(VENTAS[[#This Row],[Código del producto Vendido]],STOCK[],5,FALSE),"-")</f>
        <v>SHEIN SXY Top corto con nudo con abertura de manga farol_S</v>
      </c>
      <c r="G112" s="58">
        <v>1</v>
      </c>
      <c r="H112" s="59">
        <v>9</v>
      </c>
      <c r="I112" s="59">
        <f>VENTAS[[#This Row],[Cantidad]]*VENTAS[[#This Row],[Precio Venta]]</f>
        <v>9</v>
      </c>
      <c r="J112" s="59">
        <f>IF(VENTAS[[#This Row],[Nombre del Gestor]]&gt;1,  VENTAS[[#This Row],[Total]]*10%, 0)</f>
        <v>0</v>
      </c>
      <c r="K112" s="59">
        <f>IFERROR(VLOOKUP(VENTAS[[#This Row],[Código del producto Vendido]],STOCK[],16,FALSE)*VENTAS[[#This Row],[Cantidad]] + VLOOKUP(VENTAS[[#This Row],[Código del producto Vendido]],STOCK[],19,FALSE)*VENTAS[[#This Row],[Cantidad]],VENTAS[[#This Row],[Total]])</f>
        <v>5.7350000000000003</v>
      </c>
      <c r="L112" s="59">
        <f>VENTAS[[#This Row],[Total]]-VENTAS[[#This Row],[Comisión 10%]]-VENTAS[[#This Row],[Costo SIN Comision]]</f>
        <v>3.2649999999999997</v>
      </c>
      <c r="M112" s="59"/>
    </row>
    <row r="113" spans="1:13" ht="20" customHeight="1">
      <c r="A113" s="56"/>
      <c r="B113" s="57" t="s">
        <v>188</v>
      </c>
      <c r="C113" s="57"/>
      <c r="D113" s="57"/>
      <c r="E113" s="57" t="s">
        <v>176</v>
      </c>
      <c r="F113" s="57" t="str">
        <f>IFERROR(VLOOKUP(VENTAS[[#This Row],[Código del producto Vendido]],STOCK[],5,FALSE),"-")</f>
        <v>SHEIN SXY Top corto con nudo con abertura de manga farol_M</v>
      </c>
      <c r="G113" s="58">
        <v>3</v>
      </c>
      <c r="H113" s="59">
        <v>9</v>
      </c>
      <c r="I113" s="59">
        <f>VENTAS[[#This Row],[Cantidad]]*VENTAS[[#This Row],[Precio Venta]]</f>
        <v>27</v>
      </c>
      <c r="J113" s="59">
        <f>IF(VENTAS[[#This Row],[Nombre del Gestor]]&gt;1,  VENTAS[[#This Row],[Total]]*10%, 0)</f>
        <v>0</v>
      </c>
      <c r="K113" s="59">
        <f>IFERROR(VLOOKUP(VENTAS[[#This Row],[Código del producto Vendido]],STOCK[],16,FALSE)*VENTAS[[#This Row],[Cantidad]] + VLOOKUP(VENTAS[[#This Row],[Código del producto Vendido]],STOCK[],19,FALSE)*VENTAS[[#This Row],[Cantidad]],VENTAS[[#This Row],[Total]])</f>
        <v>17.204999999999998</v>
      </c>
      <c r="L113" s="59">
        <f>VENTAS[[#This Row],[Total]]-VENTAS[[#This Row],[Comisión 10%]]-VENTAS[[#This Row],[Costo SIN Comision]]</f>
        <v>9.7950000000000017</v>
      </c>
      <c r="M113" s="59"/>
    </row>
    <row r="114" spans="1:13" ht="20" customHeight="1">
      <c r="A114" s="56"/>
      <c r="B114" s="57" t="s">
        <v>188</v>
      </c>
      <c r="C114" s="57"/>
      <c r="D114" s="57"/>
      <c r="E114" s="57" t="s">
        <v>182</v>
      </c>
      <c r="F114" s="57" t="str">
        <f>IFERROR(VLOOKUP(VENTAS[[#This Row],[Código del producto Vendido]],STOCK[],5,FALSE),"-")</f>
        <v>SHEIN SXY Camiseta con abertura de malla_M</v>
      </c>
      <c r="G114" s="58">
        <v>3</v>
      </c>
      <c r="H114" s="59">
        <v>10</v>
      </c>
      <c r="I114" s="59">
        <f>VENTAS[[#This Row],[Cantidad]]*VENTAS[[#This Row],[Precio Venta]]</f>
        <v>30</v>
      </c>
      <c r="J114" s="59">
        <f>IF(VENTAS[[#This Row],[Nombre del Gestor]]&gt;1,  VENTAS[[#This Row],[Total]]*10%, 0)</f>
        <v>0</v>
      </c>
      <c r="K114" s="59">
        <f>IFERROR(VLOOKUP(VENTAS[[#This Row],[Código del producto Vendido]],STOCK[],16,FALSE)*VENTAS[[#This Row],[Cantidad]] + VLOOKUP(VENTAS[[#This Row],[Código del producto Vendido]],STOCK[],19,FALSE)*VENTAS[[#This Row],[Cantidad]],VENTAS[[#This Row],[Total]])</f>
        <v>16.329999999999998</v>
      </c>
      <c r="L114" s="59">
        <f>VENTAS[[#This Row],[Total]]-VENTAS[[#This Row],[Comisión 10%]]-VENTAS[[#This Row],[Costo SIN Comision]]</f>
        <v>13.670000000000002</v>
      </c>
      <c r="M114" s="59"/>
    </row>
    <row r="115" spans="1:13" ht="20" customHeight="1">
      <c r="A115" s="56"/>
      <c r="B115" s="57" t="s">
        <v>188</v>
      </c>
      <c r="C115" s="57"/>
      <c r="D115" s="57"/>
      <c r="E115" s="57" t="s">
        <v>183</v>
      </c>
      <c r="F115" s="57" t="str">
        <f>IFERROR(VLOOKUP(VENTAS[[#This Row],[Código del producto Vendido]],STOCK[],5,FALSE),"-")</f>
        <v>SHEIN SXY Camiseta con abertura de malla_S</v>
      </c>
      <c r="G115" s="58">
        <v>3</v>
      </c>
      <c r="H115" s="59">
        <v>10</v>
      </c>
      <c r="I115" s="59">
        <f>VENTAS[[#This Row],[Cantidad]]*VENTAS[[#This Row],[Precio Venta]]</f>
        <v>30</v>
      </c>
      <c r="J115" s="59">
        <f>IF(VENTAS[[#This Row],[Nombre del Gestor]]&gt;1,  VENTAS[[#This Row],[Total]]*10%, 0)</f>
        <v>0</v>
      </c>
      <c r="K115" s="59">
        <f>IFERROR(VLOOKUP(VENTAS[[#This Row],[Código del producto Vendido]],STOCK[],16,FALSE)*VENTAS[[#This Row],[Cantidad]] + VLOOKUP(VENTAS[[#This Row],[Código del producto Vendido]],STOCK[],19,FALSE)*VENTAS[[#This Row],[Cantidad]],VENTAS[[#This Row],[Total]])</f>
        <v>16.329999999999998</v>
      </c>
      <c r="L115" s="59">
        <f>VENTAS[[#This Row],[Total]]-VENTAS[[#This Row],[Comisión 10%]]-VENTAS[[#This Row],[Costo SIN Comision]]</f>
        <v>13.670000000000002</v>
      </c>
      <c r="M115" s="59"/>
    </row>
    <row r="116" spans="1:13" ht="20" customHeight="1">
      <c r="A116" s="56"/>
      <c r="B116" s="57" t="s">
        <v>188</v>
      </c>
      <c r="C116" s="57"/>
      <c r="D116" s="57"/>
      <c r="E116" s="57" t="s">
        <v>184</v>
      </c>
      <c r="F116" s="57" t="str">
        <f>IFERROR(VLOOKUP(VENTAS[[#This Row],[Código del producto Vendido]],STOCK[],5,FALSE),"-")</f>
        <v>SHEIN SXY Camiseta con abertura de malla_XS</v>
      </c>
      <c r="G116" s="58">
        <v>3</v>
      </c>
      <c r="H116" s="59">
        <v>9</v>
      </c>
      <c r="I116" s="59">
        <f>VENTAS[[#This Row],[Cantidad]]*VENTAS[[#This Row],[Precio Venta]]</f>
        <v>27</v>
      </c>
      <c r="J116" s="59">
        <f>IF(VENTAS[[#This Row],[Nombre del Gestor]]&gt;1,  VENTAS[[#This Row],[Total]]*10%, 0)</f>
        <v>0</v>
      </c>
      <c r="K116" s="59">
        <f>IFERROR(VLOOKUP(VENTAS[[#This Row],[Código del producto Vendido]],STOCK[],16,FALSE)*VENTAS[[#This Row],[Cantidad]] + VLOOKUP(VENTAS[[#This Row],[Código del producto Vendido]],STOCK[],19,FALSE)*VENTAS[[#This Row],[Cantidad]],VENTAS[[#This Row],[Total]])</f>
        <v>16.329999999999998</v>
      </c>
      <c r="L116" s="59">
        <f>VENTAS[[#This Row],[Total]]-VENTAS[[#This Row],[Comisión 10%]]-VENTAS[[#This Row],[Costo SIN Comision]]</f>
        <v>10.670000000000002</v>
      </c>
      <c r="M116" s="59"/>
    </row>
    <row r="117" spans="1:13" ht="20" customHeight="1">
      <c r="A117" s="56"/>
      <c r="B117" s="57" t="s">
        <v>188</v>
      </c>
      <c r="C117" s="57"/>
      <c r="D117" s="57"/>
      <c r="E117" s="57" t="s">
        <v>177</v>
      </c>
      <c r="F117" s="57" t="str">
        <f>IFERROR(VLOOKUP(VENTAS[[#This Row],[Código del producto Vendido]],STOCK[],5,FALSE),"-")</f>
        <v>-</v>
      </c>
      <c r="G117" s="58">
        <v>1</v>
      </c>
      <c r="H117" s="59">
        <v>9</v>
      </c>
      <c r="I117" s="59">
        <f>VENTAS[[#This Row],[Cantidad]]*VENTAS[[#This Row],[Precio Venta]]</f>
        <v>9</v>
      </c>
      <c r="J117" s="59">
        <f>IF(VENTAS[[#This Row],[Nombre del Gestor]]&gt;1,  VENTAS[[#This Row],[Total]]*10%, 0)</f>
        <v>0</v>
      </c>
      <c r="K117" s="59">
        <f>IFERROR(VLOOKUP(VENTAS[[#This Row],[Código del producto Vendido]],STOCK[],16,FALSE)*VENTAS[[#This Row],[Cantidad]] + VLOOKUP(VENTAS[[#This Row],[Código del producto Vendido]],STOCK[],19,FALSE)*VENTAS[[#This Row],[Cantidad]],VENTAS[[#This Row],[Total]])</f>
        <v>9</v>
      </c>
      <c r="L117" s="59">
        <f>VENTAS[[#This Row],[Total]]-VENTAS[[#This Row],[Comisión 10%]]-VENTAS[[#This Row],[Costo SIN Comision]]</f>
        <v>0</v>
      </c>
      <c r="M117" s="59"/>
    </row>
    <row r="118" spans="1:13" ht="20" customHeight="1">
      <c r="A118" s="56"/>
      <c r="B118" s="57" t="s">
        <v>188</v>
      </c>
      <c r="C118" s="57"/>
      <c r="D118" s="57"/>
      <c r="E118" s="57" t="s">
        <v>199</v>
      </c>
      <c r="F118" s="57" t="str">
        <f>IFERROR(VLOOKUP(VENTAS[[#This Row],[Código del producto Vendido]],STOCK[],5,FALSE),"-")</f>
        <v>-</v>
      </c>
      <c r="G118" s="58">
        <v>1</v>
      </c>
      <c r="H118" s="59">
        <v>10</v>
      </c>
      <c r="I118" s="59">
        <f>VENTAS[[#This Row],[Cantidad]]*VENTAS[[#This Row],[Precio Venta]]</f>
        <v>10</v>
      </c>
      <c r="J118" s="59">
        <f>IF(VENTAS[[#This Row],[Nombre del Gestor]]&gt;1,  VENTAS[[#This Row],[Total]]*10%, 0)</f>
        <v>0</v>
      </c>
      <c r="K118" s="59">
        <f>IFERROR(VLOOKUP(VENTAS[[#This Row],[Código del producto Vendido]],STOCK[],16,FALSE)*VENTAS[[#This Row],[Cantidad]] + VLOOKUP(VENTAS[[#This Row],[Código del producto Vendido]],STOCK[],19,FALSE)*VENTAS[[#This Row],[Cantidad]],VENTAS[[#This Row],[Total]])</f>
        <v>10</v>
      </c>
      <c r="L118" s="59">
        <f>VENTAS[[#This Row],[Total]]-VENTAS[[#This Row],[Comisión 10%]]-VENTAS[[#This Row],[Costo SIN Comision]]</f>
        <v>0</v>
      </c>
      <c r="M118" s="59"/>
    </row>
    <row r="119" spans="1:13" ht="20" customHeight="1">
      <c r="A119" s="56"/>
      <c r="B119" s="57" t="s">
        <v>188</v>
      </c>
      <c r="C119" s="57"/>
      <c r="D119" s="57"/>
      <c r="E119" s="57" t="s">
        <v>179</v>
      </c>
      <c r="F119" s="57" t="str">
        <f>IFERROR(VLOOKUP(VENTAS[[#This Row],[Código del producto Vendido]],STOCK[],5,FALSE),"-")</f>
        <v>-</v>
      </c>
      <c r="G119" s="58">
        <v>2</v>
      </c>
      <c r="H119" s="59">
        <v>9</v>
      </c>
      <c r="I119" s="59">
        <f>VENTAS[[#This Row],[Cantidad]]*VENTAS[[#This Row],[Precio Venta]]</f>
        <v>18</v>
      </c>
      <c r="J119" s="59">
        <f>IF(VENTAS[[#This Row],[Nombre del Gestor]]&gt;1,  VENTAS[[#This Row],[Total]]*10%, 0)</f>
        <v>0</v>
      </c>
      <c r="K119" s="59">
        <f>IFERROR(VLOOKUP(VENTAS[[#This Row],[Código del producto Vendido]],STOCK[],16,FALSE)*VENTAS[[#This Row],[Cantidad]] + VLOOKUP(VENTAS[[#This Row],[Código del producto Vendido]],STOCK[],19,FALSE)*VENTAS[[#This Row],[Cantidad]],VENTAS[[#This Row],[Total]])</f>
        <v>18</v>
      </c>
      <c r="L119" s="59">
        <f>VENTAS[[#This Row],[Total]]-VENTAS[[#This Row],[Comisión 10%]]-VENTAS[[#This Row],[Costo SIN Comision]]</f>
        <v>0</v>
      </c>
      <c r="M119" s="59"/>
    </row>
    <row r="120" spans="1:13" ht="20" customHeight="1">
      <c r="A120" s="56"/>
      <c r="B120" s="57" t="s">
        <v>188</v>
      </c>
      <c r="C120" s="57"/>
      <c r="D120" s="57"/>
      <c r="E120" s="57" t="s">
        <v>180</v>
      </c>
      <c r="F120" s="57" t="str">
        <f>IFERROR(VLOOKUP(VENTAS[[#This Row],[Código del producto Vendido]],STOCK[],5,FALSE),"-")</f>
        <v>-</v>
      </c>
      <c r="G120" s="58">
        <v>2</v>
      </c>
      <c r="H120" s="59">
        <v>9</v>
      </c>
      <c r="I120" s="59">
        <f>VENTAS[[#This Row],[Cantidad]]*VENTAS[[#This Row],[Precio Venta]]</f>
        <v>18</v>
      </c>
      <c r="J120" s="59">
        <f>IF(VENTAS[[#This Row],[Nombre del Gestor]]&gt;1,  VENTAS[[#This Row],[Total]]*10%, 0)</f>
        <v>0</v>
      </c>
      <c r="K120" s="59">
        <f>IFERROR(VLOOKUP(VENTAS[[#This Row],[Código del producto Vendido]],STOCK[],16,FALSE)*VENTAS[[#This Row],[Cantidad]] + VLOOKUP(VENTAS[[#This Row],[Código del producto Vendido]],STOCK[],19,FALSE)*VENTAS[[#This Row],[Cantidad]],VENTAS[[#This Row],[Total]])</f>
        <v>18</v>
      </c>
      <c r="L120" s="59">
        <f>VENTAS[[#This Row],[Total]]-VENTAS[[#This Row],[Comisión 10%]]-VENTAS[[#This Row],[Costo SIN Comision]]</f>
        <v>0</v>
      </c>
      <c r="M120" s="59"/>
    </row>
    <row r="121" spans="1:13" ht="20" customHeight="1">
      <c r="A121" s="56"/>
      <c r="B121" s="57" t="s">
        <v>188</v>
      </c>
      <c r="C121" s="57"/>
      <c r="D121" s="57"/>
      <c r="E121" s="57" t="s">
        <v>744</v>
      </c>
      <c r="F121" s="57" t="str">
        <f>IFERROR(VLOOKUP(VENTAS[[#This Row],[Código del producto Vendido]],STOCK[],5,FALSE),"-")</f>
        <v>Camiseta corta de manga farol</v>
      </c>
      <c r="G121" s="58">
        <v>2</v>
      </c>
      <c r="H121" s="59">
        <v>9</v>
      </c>
      <c r="I121" s="59">
        <f>VENTAS[[#This Row],[Cantidad]]*VENTAS[[#This Row],[Precio Venta]]</f>
        <v>18</v>
      </c>
      <c r="J121" s="59">
        <f>IF(VENTAS[[#This Row],[Nombre del Gestor]]&gt;1,  VENTAS[[#This Row],[Total]]*10%, 0)</f>
        <v>0</v>
      </c>
      <c r="K121" s="59">
        <f>IFERROR(VLOOKUP(VENTAS[[#This Row],[Código del producto Vendido]],STOCK[],16,FALSE)*VENTAS[[#This Row],[Cantidad]] + VLOOKUP(VENTAS[[#This Row],[Código del producto Vendido]],STOCK[],19,FALSE)*VENTAS[[#This Row],[Cantidad]],VENTAS[[#This Row],[Total]])</f>
        <v>11.47</v>
      </c>
      <c r="L121" s="59">
        <f>VENTAS[[#This Row],[Total]]-VENTAS[[#This Row],[Comisión 10%]]-VENTAS[[#This Row],[Costo SIN Comision]]</f>
        <v>6.5299999999999994</v>
      </c>
      <c r="M121" s="59"/>
    </row>
    <row r="122" spans="1:13" ht="20" customHeight="1">
      <c r="A122" s="56"/>
      <c r="B122" s="57" t="s">
        <v>188</v>
      </c>
      <c r="C122" s="57"/>
      <c r="D122" s="57"/>
      <c r="E122" s="57" t="s">
        <v>181</v>
      </c>
      <c r="F122" s="57" t="str">
        <f>IFERROR(VLOOKUP(VENTAS[[#This Row],[Código del producto Vendido]],STOCK[],5,FALSE),"-")</f>
        <v>-</v>
      </c>
      <c r="G122" s="58">
        <v>1</v>
      </c>
      <c r="H122" s="59">
        <v>9</v>
      </c>
      <c r="I122" s="59">
        <f>VENTAS[[#This Row],[Cantidad]]*VENTAS[[#This Row],[Precio Venta]]</f>
        <v>9</v>
      </c>
      <c r="J122" s="59">
        <f>IF(VENTAS[[#This Row],[Nombre del Gestor]]&gt;1,  VENTAS[[#This Row],[Total]]*10%, 0)</f>
        <v>0</v>
      </c>
      <c r="K122" s="59">
        <f>IFERROR(VLOOKUP(VENTAS[[#This Row],[Código del producto Vendido]],STOCK[],16,FALSE)*VENTAS[[#This Row],[Cantidad]] + VLOOKUP(VENTAS[[#This Row],[Código del producto Vendido]],STOCK[],19,FALSE)*VENTAS[[#This Row],[Cantidad]],VENTAS[[#This Row],[Total]])</f>
        <v>9</v>
      </c>
      <c r="L122" s="59">
        <f>VENTAS[[#This Row],[Total]]-VENTAS[[#This Row],[Comisión 10%]]-VENTAS[[#This Row],[Costo SIN Comision]]</f>
        <v>0</v>
      </c>
      <c r="M122" s="59"/>
    </row>
    <row r="123" spans="1:13" ht="20" customHeight="1">
      <c r="A123" s="56"/>
      <c r="B123" s="57" t="s">
        <v>188</v>
      </c>
      <c r="C123" s="57"/>
      <c r="D123" s="57"/>
      <c r="E123" s="57" t="s">
        <v>743</v>
      </c>
      <c r="F123" s="57" t="str">
        <f>IFERROR(VLOOKUP(VENTAS[[#This Row],[Código del producto Vendido]],STOCK[],5,FALSE),"-")</f>
        <v>Camiseta corta de manga farol</v>
      </c>
      <c r="G123" s="58">
        <v>2</v>
      </c>
      <c r="H123" s="59">
        <v>9</v>
      </c>
      <c r="I123" s="59">
        <f>VENTAS[[#This Row],[Cantidad]]*VENTAS[[#This Row],[Precio Venta]]</f>
        <v>18</v>
      </c>
      <c r="J123" s="59">
        <f>IF(VENTAS[[#This Row],[Nombre del Gestor]]&gt;1,  VENTAS[[#This Row],[Total]]*10%, 0)</f>
        <v>0</v>
      </c>
      <c r="K123" s="59">
        <f>IFERROR(VLOOKUP(VENTAS[[#This Row],[Código del producto Vendido]],STOCK[],16,FALSE)*VENTAS[[#This Row],[Cantidad]] + VLOOKUP(VENTAS[[#This Row],[Código del producto Vendido]],STOCK[],19,FALSE)*VENTAS[[#This Row],[Cantidad]],VENTAS[[#This Row],[Total]])</f>
        <v>11.47</v>
      </c>
      <c r="L123" s="59">
        <f>VENTAS[[#This Row],[Total]]-VENTAS[[#This Row],[Comisión 10%]]-VENTAS[[#This Row],[Costo SIN Comision]]</f>
        <v>6.5299999999999994</v>
      </c>
      <c r="M123" s="59"/>
    </row>
    <row r="124" spans="1:13" ht="20" customHeight="1">
      <c r="A124" s="56"/>
      <c r="B124" s="57" t="s">
        <v>188</v>
      </c>
      <c r="C124" s="57"/>
      <c r="D124" s="57"/>
      <c r="E124" s="57" t="s">
        <v>178</v>
      </c>
      <c r="F124" s="57" t="str">
        <f>IFERROR(VLOOKUP(VENTAS[[#This Row],[Código del producto Vendido]],STOCK[],5,FALSE),"-")</f>
        <v>-</v>
      </c>
      <c r="G124" s="58">
        <v>1</v>
      </c>
      <c r="H124" s="59">
        <v>9</v>
      </c>
      <c r="I124" s="59">
        <f>VENTAS[[#This Row],[Cantidad]]*VENTAS[[#This Row],[Precio Venta]]</f>
        <v>9</v>
      </c>
      <c r="J124" s="59">
        <f>IF(VENTAS[[#This Row],[Nombre del Gestor]]&gt;1,  VENTAS[[#This Row],[Total]]*10%, 0)</f>
        <v>0</v>
      </c>
      <c r="K124" s="59">
        <f>IFERROR(VLOOKUP(VENTAS[[#This Row],[Código del producto Vendido]],STOCK[],16,FALSE)*VENTAS[[#This Row],[Cantidad]] + VLOOKUP(VENTAS[[#This Row],[Código del producto Vendido]],STOCK[],19,FALSE)*VENTAS[[#This Row],[Cantidad]],VENTAS[[#This Row],[Total]])</f>
        <v>9</v>
      </c>
      <c r="L124" s="59">
        <f>VENTAS[[#This Row],[Total]]-VENTAS[[#This Row],[Comisión 10%]]-VENTAS[[#This Row],[Costo SIN Comision]]</f>
        <v>0</v>
      </c>
      <c r="M124" s="59"/>
    </row>
    <row r="125" spans="1:13" ht="20" customHeight="1">
      <c r="A125" s="56"/>
      <c r="B125" s="57" t="s">
        <v>188</v>
      </c>
      <c r="C125" s="57"/>
      <c r="D125" s="57"/>
      <c r="E125" s="57" t="s">
        <v>732</v>
      </c>
      <c r="F125" s="57" t="str">
        <f>IFERROR(VLOOKUP(VENTAS[[#This Row],[Código del producto Vendido]],STOCK[],5,FALSE),"-")</f>
        <v>Top corto manga farol</v>
      </c>
      <c r="G125" s="58">
        <v>2</v>
      </c>
      <c r="H125" s="59">
        <v>9</v>
      </c>
      <c r="I125" s="59">
        <f>VENTAS[[#This Row],[Cantidad]]*VENTAS[[#This Row],[Precio Venta]]</f>
        <v>18</v>
      </c>
      <c r="J125" s="59">
        <f>IF(VENTAS[[#This Row],[Nombre del Gestor]]&gt;1,  VENTAS[[#This Row],[Total]]*10%, 0)</f>
        <v>0</v>
      </c>
      <c r="K125" s="59">
        <f>IFERROR(VLOOKUP(VENTAS[[#This Row],[Código del producto Vendido]],STOCK[],16,FALSE)*VENTAS[[#This Row],[Cantidad]] + VLOOKUP(VENTAS[[#This Row],[Código del producto Vendido]],STOCK[],19,FALSE)*VENTAS[[#This Row],[Cantidad]],VENTAS[[#This Row],[Total]])</f>
        <v>11.47</v>
      </c>
      <c r="L125" s="59">
        <f>VENTAS[[#This Row],[Total]]-VENTAS[[#This Row],[Comisión 10%]]-VENTAS[[#This Row],[Costo SIN Comision]]</f>
        <v>6.5299999999999994</v>
      </c>
      <c r="M125" s="59"/>
    </row>
    <row r="126" spans="1:13" ht="20" customHeight="1">
      <c r="A126" s="56"/>
      <c r="B126" s="57" t="s">
        <v>188</v>
      </c>
      <c r="C126" s="57"/>
      <c r="D126" s="57"/>
      <c r="E126" s="57" t="s">
        <v>222</v>
      </c>
      <c r="F126" s="57" t="str">
        <f>IFERROR(VLOOKUP(VENTAS[[#This Row],[Código del producto Vendido]],STOCK[],5,FALSE),"-")</f>
        <v>Top de hombros descubiertos unicolor ribete con fruncido_S</v>
      </c>
      <c r="G126" s="58">
        <v>3</v>
      </c>
      <c r="H126" s="59">
        <v>12</v>
      </c>
      <c r="I126" s="59">
        <f>VENTAS[[#This Row],[Cantidad]]*VENTAS[[#This Row],[Precio Venta]]</f>
        <v>36</v>
      </c>
      <c r="J126" s="59">
        <f>IF(VENTAS[[#This Row],[Nombre del Gestor]]&gt;1,  VENTAS[[#This Row],[Total]]*10%, 0)</f>
        <v>0</v>
      </c>
      <c r="K126" s="59">
        <f>IFERROR(VLOOKUP(VENTAS[[#This Row],[Código del producto Vendido]],STOCK[],16,FALSE)*VENTAS[[#This Row],[Cantidad]] + VLOOKUP(VENTAS[[#This Row],[Código del producto Vendido]],STOCK[],19,FALSE)*VENTAS[[#This Row],[Cantidad]],VENTAS[[#This Row],[Total]])</f>
        <v>15.275</v>
      </c>
      <c r="L126" s="59">
        <f>VENTAS[[#This Row],[Total]]-VENTAS[[#This Row],[Comisión 10%]]-VENTAS[[#This Row],[Costo SIN Comision]]</f>
        <v>20.725000000000001</v>
      </c>
      <c r="M126" s="59"/>
    </row>
    <row r="127" spans="1:13" ht="20" customHeight="1">
      <c r="A127" s="56">
        <v>45045</v>
      </c>
      <c r="B127" s="57"/>
      <c r="C127" s="57" t="s">
        <v>226</v>
      </c>
      <c r="D127" s="57"/>
      <c r="E127" s="57" t="s">
        <v>206</v>
      </c>
      <c r="F127" s="57" t="str">
        <f>IFERROR(VLOOKUP(VENTAS[[#This Row],[Código del producto Vendido]],STOCK[],5,FALSE),"-")</f>
        <v>Pareo pantalón</v>
      </c>
      <c r="G127" s="58">
        <v>1</v>
      </c>
      <c r="H127" s="59">
        <v>15</v>
      </c>
      <c r="I127" s="59">
        <f>VENTAS[[#This Row],[Cantidad]]*VENTAS[[#This Row],[Precio Venta]]</f>
        <v>15</v>
      </c>
      <c r="J127" s="59">
        <f>IF(VENTAS[[#This Row],[Nombre del Gestor]]&gt;1,  VENTAS[[#This Row],[Total]]*10%, 0)</f>
        <v>0</v>
      </c>
      <c r="K127" s="59">
        <f>IFERROR(VLOOKUP(VENTAS[[#This Row],[Código del producto Vendido]],STOCK[],16,FALSE)*VENTAS[[#This Row],[Cantidad]] + VLOOKUP(VENTAS[[#This Row],[Código del producto Vendido]],STOCK[],19,FALSE)*VENTAS[[#This Row],[Cantidad]],VENTAS[[#This Row],[Total]])</f>
        <v>10.063333333333333</v>
      </c>
      <c r="L127" s="59">
        <f>VENTAS[[#This Row],[Total]]-VENTAS[[#This Row],[Comisión 10%]]-VENTAS[[#This Row],[Costo SIN Comision]]</f>
        <v>4.9366666666666674</v>
      </c>
      <c r="M127" s="59"/>
    </row>
    <row r="128" spans="1:13" ht="20" customHeight="1">
      <c r="A128" s="56">
        <v>45045</v>
      </c>
      <c r="B128" s="57"/>
      <c r="C128" s="57" t="s">
        <v>227</v>
      </c>
      <c r="D128" s="57"/>
      <c r="E128" s="57" t="s">
        <v>221</v>
      </c>
      <c r="F128" s="57" t="str">
        <f>IFERROR(VLOOKUP(VENTAS[[#This Row],[Código del producto Vendido]],STOCK[],5,FALSE),"-")</f>
        <v>Bañador con estampado de girasol con cover up</v>
      </c>
      <c r="G128" s="58">
        <v>1</v>
      </c>
      <c r="H128" s="59">
        <v>20</v>
      </c>
      <c r="I128" s="59">
        <f>VENTAS[[#This Row],[Cantidad]]*VENTAS[[#This Row],[Precio Venta]]</f>
        <v>20</v>
      </c>
      <c r="J128" s="59">
        <f>IF(VENTAS[[#This Row],[Nombre del Gestor]]&gt;1,  VENTAS[[#This Row],[Total]]*10%, 0)</f>
        <v>0</v>
      </c>
      <c r="K128" s="59">
        <f>IFERROR(VLOOKUP(VENTAS[[#This Row],[Código del producto Vendido]],STOCK[],16,FALSE)*VENTAS[[#This Row],[Cantidad]] + VLOOKUP(VENTAS[[#This Row],[Código del producto Vendido]],STOCK[],19,FALSE)*VENTAS[[#This Row],[Cantidad]],VENTAS[[#This Row],[Total]])</f>
        <v>12.805</v>
      </c>
      <c r="L128" s="59">
        <f>VENTAS[[#This Row],[Total]]-VENTAS[[#This Row],[Comisión 10%]]-VENTAS[[#This Row],[Costo SIN Comision]]</f>
        <v>7.1950000000000003</v>
      </c>
      <c r="M128" s="59"/>
    </row>
    <row r="129" spans="1:13" ht="20" customHeight="1">
      <c r="A129" s="56">
        <v>45045</v>
      </c>
      <c r="B129" s="57"/>
      <c r="C129" s="57" t="s">
        <v>228</v>
      </c>
      <c r="D129" s="57"/>
      <c r="E129" s="57" t="s">
        <v>150</v>
      </c>
      <c r="F129" s="57" t="str">
        <f>IFERROR(VLOOKUP(VENTAS[[#This Row],[Código del producto Vendido]],STOCK[],5,FALSE),"-")</f>
        <v>Vestido pecho con fruncido cruzado cintura con estampado floral_L</v>
      </c>
      <c r="G129" s="58">
        <v>1</v>
      </c>
      <c r="H129" s="59">
        <v>15</v>
      </c>
      <c r="I129" s="59">
        <f>VENTAS[[#This Row],[Cantidad]]*VENTAS[[#This Row],[Precio Venta]]</f>
        <v>15</v>
      </c>
      <c r="J129" s="59">
        <f>IF(VENTAS[[#This Row],[Nombre del Gestor]]&gt;1,  VENTAS[[#This Row],[Total]]*10%, 0)</f>
        <v>0</v>
      </c>
      <c r="K129" s="59">
        <f>IFERROR(VLOOKUP(VENTAS[[#This Row],[Código del producto Vendido]],STOCK[],16,FALSE)*VENTAS[[#This Row],[Cantidad]] + VLOOKUP(VENTAS[[#This Row],[Código del producto Vendido]],STOCK[],19,FALSE)*VENTAS[[#This Row],[Cantidad]],VENTAS[[#This Row],[Total]])</f>
        <v>10.722222222222221</v>
      </c>
      <c r="L129" s="59">
        <f>VENTAS[[#This Row],[Total]]-VENTAS[[#This Row],[Comisión 10%]]-VENTAS[[#This Row],[Costo SIN Comision]]</f>
        <v>4.2777777777777786</v>
      </c>
      <c r="M129" s="59"/>
    </row>
    <row r="130" spans="1:13" ht="20" customHeight="1">
      <c r="A130" s="56">
        <v>45045</v>
      </c>
      <c r="B130" s="57"/>
      <c r="C130" s="57" t="s">
        <v>229</v>
      </c>
      <c r="D130" s="57"/>
      <c r="E130" s="57" t="s">
        <v>739</v>
      </c>
      <c r="F130" s="57" t="str">
        <f>IFERROR(VLOOKUP(VENTAS[[#This Row],[Código del producto Vendido]],STOCK[],5,FALSE),"-")</f>
        <v>Vestido floral de mangas farol</v>
      </c>
      <c r="G130" s="58">
        <v>1</v>
      </c>
      <c r="H130" s="59">
        <v>15</v>
      </c>
      <c r="I130" s="59">
        <f>VENTAS[[#This Row],[Cantidad]]*VENTAS[[#This Row],[Precio Venta]]</f>
        <v>15</v>
      </c>
      <c r="J130" s="59">
        <f>IF(VENTAS[[#This Row],[Nombre del Gestor]]&gt;1,  VENTAS[[#This Row],[Total]]*10%, 0)</f>
        <v>0</v>
      </c>
      <c r="K130" s="59">
        <f>IFERROR(VLOOKUP(VENTAS[[#This Row],[Código del producto Vendido]],STOCK[],16,FALSE)*VENTAS[[#This Row],[Cantidad]] + VLOOKUP(VENTAS[[#This Row],[Código del producto Vendido]],STOCK[],19,FALSE)*VENTAS[[#This Row],[Cantidad]],VENTAS[[#This Row],[Total]])</f>
        <v>10.722222222222221</v>
      </c>
      <c r="L130" s="59">
        <f>VENTAS[[#This Row],[Total]]-VENTAS[[#This Row],[Comisión 10%]]-VENTAS[[#This Row],[Costo SIN Comision]]</f>
        <v>4.2777777777777786</v>
      </c>
      <c r="M130" s="59"/>
    </row>
    <row r="131" spans="1:13" ht="20" customHeight="1">
      <c r="A131" s="56">
        <v>45045</v>
      </c>
      <c r="B131" s="57"/>
      <c r="C131" s="57" t="s">
        <v>230</v>
      </c>
      <c r="D131" s="57"/>
      <c r="E131" s="57" t="s">
        <v>159</v>
      </c>
      <c r="F131" s="57" t="str">
        <f>IFERROR(VLOOKUP(VENTAS[[#This Row],[Código del producto Vendido]],STOCK[],5,FALSE),"-")</f>
        <v>Vestido floral de manga farol escote corazón con cordón lateral_S</v>
      </c>
      <c r="G131" s="58">
        <v>1</v>
      </c>
      <c r="H131" s="59">
        <v>15</v>
      </c>
      <c r="I131" s="59">
        <f>VENTAS[[#This Row],[Cantidad]]*VENTAS[[#This Row],[Precio Venta]]</f>
        <v>15</v>
      </c>
      <c r="J131" s="59">
        <f>IF(VENTAS[[#This Row],[Nombre del Gestor]]&gt;1,  VENTAS[[#This Row],[Total]]*10%, 0)</f>
        <v>0</v>
      </c>
      <c r="K131" s="59">
        <f>IFERROR(VLOOKUP(VENTAS[[#This Row],[Código del producto Vendido]],STOCK[],16,FALSE)*VENTAS[[#This Row],[Cantidad]] + VLOOKUP(VENTAS[[#This Row],[Código del producto Vendido]],STOCK[],19,FALSE)*VENTAS[[#This Row],[Cantidad]],VENTAS[[#This Row],[Total]])</f>
        <v>10.722222222222221</v>
      </c>
      <c r="L131" s="59">
        <f>VENTAS[[#This Row],[Total]]-VENTAS[[#This Row],[Comisión 10%]]-VENTAS[[#This Row],[Costo SIN Comision]]</f>
        <v>4.2777777777777786</v>
      </c>
      <c r="M131" s="59"/>
    </row>
    <row r="132" spans="1:13" ht="20" customHeight="1">
      <c r="A132" s="56"/>
      <c r="B132" s="57" t="s">
        <v>188</v>
      </c>
      <c r="C132" s="57"/>
      <c r="D132" s="57"/>
      <c r="E132" s="57" t="s">
        <v>215</v>
      </c>
      <c r="F132" s="57" t="str">
        <f>IFERROR(VLOOKUP(VENTAS[[#This Row],[Código del producto Vendido]],STOCK[],5,FALSE),"-")</f>
        <v>Top acanalado sin mangas</v>
      </c>
      <c r="G132" s="58">
        <v>5</v>
      </c>
      <c r="H132" s="59">
        <v>9</v>
      </c>
      <c r="I132" s="59">
        <f>VENTAS[[#This Row],[Cantidad]]*VENTAS[[#This Row],[Precio Venta]]</f>
        <v>45</v>
      </c>
      <c r="J132" s="59">
        <f>IF(VENTAS[[#This Row],[Nombre del Gestor]]&gt;1,  VENTAS[[#This Row],[Total]]*10%, 0)</f>
        <v>0</v>
      </c>
      <c r="K132" s="59">
        <f>IFERROR(VLOOKUP(VENTAS[[#This Row],[Código del producto Vendido]],STOCK[],16,FALSE)*VENTAS[[#This Row],[Cantidad]] + VLOOKUP(VENTAS[[#This Row],[Código del producto Vendido]],STOCK[],19,FALSE)*VENTAS[[#This Row],[Cantidad]],VENTAS[[#This Row],[Total]])</f>
        <v>25.111111111111111</v>
      </c>
      <c r="L132" s="59">
        <f>VENTAS[[#This Row],[Total]]-VENTAS[[#This Row],[Comisión 10%]]-VENTAS[[#This Row],[Costo SIN Comision]]</f>
        <v>19.888888888888889</v>
      </c>
      <c r="M132" s="59"/>
    </row>
    <row r="133" spans="1:13" ht="20" customHeight="1">
      <c r="A133" s="56"/>
      <c r="B133" s="57" t="s">
        <v>188</v>
      </c>
      <c r="C133" s="57"/>
      <c r="D133" s="57"/>
      <c r="E133" s="57" t="s">
        <v>216</v>
      </c>
      <c r="F133" s="57" t="str">
        <f>IFERROR(VLOOKUP(VENTAS[[#This Row],[Código del producto Vendido]],STOCK[],5,FALSE),"-")</f>
        <v>Top acanalado sin mangas</v>
      </c>
      <c r="G133" s="58">
        <v>5</v>
      </c>
      <c r="H133" s="59">
        <v>9</v>
      </c>
      <c r="I133" s="59">
        <f>VENTAS[[#This Row],[Cantidad]]*VENTAS[[#This Row],[Precio Venta]]</f>
        <v>45</v>
      </c>
      <c r="J133" s="59">
        <f>IF(VENTAS[[#This Row],[Nombre del Gestor]]&gt;1,  VENTAS[[#This Row],[Total]]*10%, 0)</f>
        <v>0</v>
      </c>
      <c r="K133" s="59">
        <f>IFERROR(VLOOKUP(VENTAS[[#This Row],[Código del producto Vendido]],STOCK[],16,FALSE)*VENTAS[[#This Row],[Cantidad]] + VLOOKUP(VENTAS[[#This Row],[Código del producto Vendido]],STOCK[],19,FALSE)*VENTAS[[#This Row],[Cantidad]],VENTAS[[#This Row],[Total]])</f>
        <v>25.111111111111111</v>
      </c>
      <c r="L133" s="59">
        <f>VENTAS[[#This Row],[Total]]-VENTAS[[#This Row],[Comisión 10%]]-VENTAS[[#This Row],[Costo SIN Comision]]</f>
        <v>19.888888888888889</v>
      </c>
      <c r="M133" s="59"/>
    </row>
    <row r="134" spans="1:13" ht="20" customHeight="1">
      <c r="A134" s="56">
        <v>45047</v>
      </c>
      <c r="B134" s="57"/>
      <c r="C134" s="57" t="s">
        <v>236</v>
      </c>
      <c r="D134" s="57"/>
      <c r="E134" s="57" t="s">
        <v>220</v>
      </c>
      <c r="F134" s="57" t="str">
        <f>IFERROR(VLOOKUP(VENTAS[[#This Row],[Código del producto Vendido]],STOCK[],5,FALSE),"-")</f>
        <v>Bañador chicas con estampado de letra con cremallera</v>
      </c>
      <c r="G134" s="58">
        <v>1</v>
      </c>
      <c r="H134" s="59">
        <v>20</v>
      </c>
      <c r="I134" s="59">
        <f>VENTAS[[#This Row],[Cantidad]]*VENTAS[[#This Row],[Precio Venta]]</f>
        <v>20</v>
      </c>
      <c r="J134" s="59">
        <f>IF(VENTAS[[#This Row],[Nombre del Gestor]]&gt;1,  VENTAS[[#This Row],[Total]]*10%, 0)</f>
        <v>0</v>
      </c>
      <c r="K134" s="59">
        <f>IFERROR(VLOOKUP(VENTAS[[#This Row],[Código del producto Vendido]],STOCK[],16,FALSE)*VENTAS[[#This Row],[Cantidad]] + VLOOKUP(VENTAS[[#This Row],[Código del producto Vendido]],STOCK[],19,FALSE)*VENTAS[[#This Row],[Cantidad]],VENTAS[[#This Row],[Total]])</f>
        <v>14.76611111111111</v>
      </c>
      <c r="L134" s="59">
        <f>VENTAS[[#This Row],[Total]]-VENTAS[[#This Row],[Comisión 10%]]-VENTAS[[#This Row],[Costo SIN Comision]]</f>
        <v>5.2338888888888899</v>
      </c>
      <c r="M134" s="59"/>
    </row>
    <row r="135" spans="1:13" ht="20" customHeight="1">
      <c r="A135" s="56">
        <v>45047</v>
      </c>
      <c r="B135" s="57"/>
      <c r="C135" s="57" t="s">
        <v>236</v>
      </c>
      <c r="D135" s="57"/>
      <c r="E135" s="57" t="s">
        <v>191</v>
      </c>
      <c r="F135" s="57" t="str">
        <f>IFERROR(VLOOKUP(VENTAS[[#This Row],[Código del producto Vendido]],STOCK[],5,FALSE),"-")</f>
        <v>Sets de Bikini Casual</v>
      </c>
      <c r="G135" s="58">
        <v>1</v>
      </c>
      <c r="H135" s="59">
        <v>25</v>
      </c>
      <c r="I135" s="59">
        <f>VENTAS[[#This Row],[Cantidad]]*VENTAS[[#This Row],[Precio Venta]]</f>
        <v>25</v>
      </c>
      <c r="J135" s="59">
        <f>IF(VENTAS[[#This Row],[Nombre del Gestor]]&gt;1,  VENTAS[[#This Row],[Total]]*10%, 0)</f>
        <v>0</v>
      </c>
      <c r="K135" s="59">
        <f>IFERROR(VLOOKUP(VENTAS[[#This Row],[Código del producto Vendido]],STOCK[],16,FALSE)*VENTAS[[#This Row],[Cantidad]] + VLOOKUP(VENTAS[[#This Row],[Código del producto Vendido]],STOCK[],19,FALSE)*VENTAS[[#This Row],[Cantidad]],VENTAS[[#This Row],[Total]])</f>
        <v>14.42611111111111</v>
      </c>
      <c r="L135" s="59">
        <f>VENTAS[[#This Row],[Total]]-VENTAS[[#This Row],[Comisión 10%]]-VENTAS[[#This Row],[Costo SIN Comision]]</f>
        <v>10.57388888888889</v>
      </c>
      <c r="M135" s="59"/>
    </row>
    <row r="136" spans="1:13" s="66" customFormat="1" ht="20" customHeight="1">
      <c r="A136" s="62">
        <v>45047</v>
      </c>
      <c r="B136" s="63"/>
      <c r="C136" s="63" t="s">
        <v>237</v>
      </c>
      <c r="D136" s="63"/>
      <c r="E136" s="63" t="s">
        <v>746</v>
      </c>
      <c r="F136" s="63" t="str">
        <f>IFERROR(VLOOKUP(VENTAS[[#This Row],[Código del producto Vendido]],STOCK[],5,FALSE),"-")</f>
        <v xml:space="preserve">Vestido pecho con fruncido </v>
      </c>
      <c r="G136" s="64">
        <v>1</v>
      </c>
      <c r="H136" s="65">
        <v>15</v>
      </c>
      <c r="I136" s="65">
        <f>VENTAS[[#This Row],[Cantidad]]*VENTAS[[#This Row],[Precio Venta]]</f>
        <v>15</v>
      </c>
      <c r="J136" s="65">
        <f>IF(VENTAS[[#This Row],[Nombre del Gestor]]&gt;1,  VENTAS[[#This Row],[Total]]*10%, 0)</f>
        <v>0</v>
      </c>
      <c r="K136" s="65">
        <f>IFERROR(VLOOKUP(VENTAS[[#This Row],[Código del producto Vendido]],STOCK[],16,FALSE)*VENTAS[[#This Row],[Cantidad]] + VLOOKUP(VENTAS[[#This Row],[Código del producto Vendido]],STOCK[],19,FALSE)*VENTAS[[#This Row],[Cantidad]],VENTAS[[#This Row],[Total]])</f>
        <v>10.722222222222221</v>
      </c>
      <c r="L136" s="59">
        <f>VENTAS[[#This Row],[Total]]-VENTAS[[#This Row],[Comisión 10%]]-VENTAS[[#This Row],[Costo SIN Comision]]</f>
        <v>4.2777777777777786</v>
      </c>
      <c r="M136" s="65"/>
    </row>
    <row r="137" spans="1:13" ht="20" customHeight="1">
      <c r="A137" s="56"/>
      <c r="B137" s="57"/>
      <c r="C137" s="57"/>
      <c r="D137" s="57"/>
      <c r="E137" s="57" t="s">
        <v>39</v>
      </c>
      <c r="F137" s="57" t="str">
        <f>IFERROR(VLOOKUP(VENTAS[[#This Row],[Código del producto Vendido]],STOCK[],5,FALSE),"-")</f>
        <v>Bañador color combinado con cremallera_S</v>
      </c>
      <c r="G137" s="58">
        <v>1</v>
      </c>
      <c r="H137" s="59">
        <v>25</v>
      </c>
      <c r="I137" s="59">
        <f>VENTAS[[#This Row],[Cantidad]]*VENTAS[[#This Row],[Precio Venta]]</f>
        <v>25</v>
      </c>
      <c r="J137" s="59">
        <f>IF(VENTAS[[#This Row],[Nombre del Gestor]]&gt;1,  VENTAS[[#This Row],[Total]]*10%, 0)</f>
        <v>0</v>
      </c>
      <c r="K137" s="59">
        <f>IFERROR(VLOOKUP(VENTAS[[#This Row],[Código del producto Vendido]],STOCK[],16,FALSE)*VENTAS[[#This Row],[Cantidad]] + VLOOKUP(VENTAS[[#This Row],[Código del producto Vendido]],STOCK[],19,FALSE)*VENTAS[[#This Row],[Cantidad]],VENTAS[[#This Row],[Total]])</f>
        <v>16.77277777777778</v>
      </c>
      <c r="L137" s="59">
        <f>VENTAS[[#This Row],[Total]]-VENTAS[[#This Row],[Comisión 10%]]-VENTAS[[#This Row],[Costo SIN Comision]]</f>
        <v>8.2272222222222204</v>
      </c>
      <c r="M137" s="59"/>
    </row>
    <row r="138" spans="1:13" ht="20" customHeight="1">
      <c r="A138" s="56">
        <v>45048</v>
      </c>
      <c r="B138" s="57"/>
      <c r="C138" s="57"/>
      <c r="D138" s="57"/>
      <c r="E138" s="57" t="s">
        <v>554</v>
      </c>
      <c r="F138" s="57" t="str">
        <f>IFERROR(VLOOKUP(VENTAS[[#This Row],[Código del producto Vendido]],STOCK[],5,FALSE),"-")</f>
        <v xml:space="preserve">Pareo falda </v>
      </c>
      <c r="G138" s="58">
        <v>1</v>
      </c>
      <c r="H138" s="59">
        <v>8</v>
      </c>
      <c r="I138" s="59">
        <f>VENTAS[[#This Row],[Cantidad]]*VENTAS[[#This Row],[Precio Venta]]</f>
        <v>8</v>
      </c>
      <c r="J138" s="59">
        <f>IF(VENTAS[[#This Row],[Nombre del Gestor]]&gt;1,  VENTAS[[#This Row],[Total]]*10%, 0)</f>
        <v>0</v>
      </c>
      <c r="K138" s="59">
        <f>IFERROR(VLOOKUP(VENTAS[[#This Row],[Código del producto Vendido]],STOCK[],16,FALSE)*VENTAS[[#This Row],[Cantidad]] + VLOOKUP(VENTAS[[#This Row],[Código del producto Vendido]],STOCK[],19,FALSE)*VENTAS[[#This Row],[Cantidad]],VENTAS[[#This Row],[Total]])</f>
        <v>4.3372222222222225</v>
      </c>
      <c r="L138" s="59">
        <f>VENTAS[[#This Row],[Total]]-VENTAS[[#This Row],[Comisión 10%]]-VENTAS[[#This Row],[Costo SIN Comision]]</f>
        <v>3.6627777777777775</v>
      </c>
      <c r="M138" s="59"/>
    </row>
    <row r="139" spans="1:13" ht="20" customHeight="1">
      <c r="A139" s="56">
        <v>45048</v>
      </c>
      <c r="B139" s="57"/>
      <c r="C139" s="57"/>
      <c r="D139" s="57"/>
      <c r="E139" s="57" t="s">
        <v>36</v>
      </c>
      <c r="F139" s="58" t="str">
        <f>IFERROR(VLOOKUP(VENTAS[[#This Row],[Código del producto Vendido]],STOCK[],5,FALSE),"-")</f>
        <v>Bañador de zíper en color combinado</v>
      </c>
      <c r="G139" s="58">
        <v>1</v>
      </c>
      <c r="H139" s="59">
        <v>25</v>
      </c>
      <c r="I139" s="59">
        <f>VENTAS[[#This Row],[Cantidad]]*VENTAS[[#This Row],[Precio Venta]]</f>
        <v>25</v>
      </c>
      <c r="J139" s="59">
        <f>IF(VENTAS[[#This Row],[Nombre del Gestor]]&gt;1,  VENTAS[[#This Row],[Total]]*10%, 0)</f>
        <v>0</v>
      </c>
      <c r="K139" s="59">
        <f>IFERROR(VLOOKUP(VENTAS[[#This Row],[Código del producto Vendido]],STOCK[],16,FALSE)*VENTAS[[#This Row],[Cantidad]] + VLOOKUP(VENTAS[[#This Row],[Código del producto Vendido]],STOCK[],19,FALSE)*VENTAS[[#This Row],[Cantidad]],VENTAS[[#This Row],[Total]])</f>
        <v>19.158888888888889</v>
      </c>
      <c r="L139" s="59">
        <f>VENTAS[[#This Row],[Total]]-VENTAS[[#This Row],[Comisión 10%]]-VENTAS[[#This Row],[Costo SIN Comision]]</f>
        <v>5.8411111111111111</v>
      </c>
      <c r="M139" s="59"/>
    </row>
    <row r="140" spans="1:13" ht="20" customHeight="1">
      <c r="A140" s="56">
        <v>45048</v>
      </c>
      <c r="B140" s="57"/>
      <c r="C140" s="57"/>
      <c r="D140" s="57"/>
      <c r="E140" s="57" t="s">
        <v>219</v>
      </c>
      <c r="F140" s="58" t="str">
        <f>IFERROR(VLOOKUP(VENTAS[[#This Row],[Código del producto Vendido]],STOCK[],5,FALSE),"-")</f>
        <v>Bikini chicas estampado tropical</v>
      </c>
      <c r="G140" s="58">
        <v>1</v>
      </c>
      <c r="H140" s="59">
        <v>20</v>
      </c>
      <c r="I140" s="59">
        <f>VENTAS[[#This Row],[Cantidad]]*VENTAS[[#This Row],[Precio Venta]]</f>
        <v>20</v>
      </c>
      <c r="J140" s="59">
        <f>IF(VENTAS[[#This Row],[Nombre del Gestor]]&gt;1,  VENTAS[[#This Row],[Total]]*10%, 0)</f>
        <v>0</v>
      </c>
      <c r="K140" s="59">
        <f>IFERROR(VLOOKUP(VENTAS[[#This Row],[Código del producto Vendido]],STOCK[],16,FALSE)*VENTAS[[#This Row],[Cantidad]] + VLOOKUP(VENTAS[[#This Row],[Código del producto Vendido]],STOCK[],19,FALSE)*VENTAS[[#This Row],[Cantidad]],VENTAS[[#This Row],[Total]])</f>
        <v>12.844444444444445</v>
      </c>
      <c r="L140" s="59">
        <f>VENTAS[[#This Row],[Total]]-VENTAS[[#This Row],[Comisión 10%]]-VENTAS[[#This Row],[Costo SIN Comision]]</f>
        <v>7.155555555555555</v>
      </c>
      <c r="M140" s="59"/>
    </row>
    <row r="141" spans="1:13" ht="20" customHeight="1">
      <c r="A141" s="56">
        <v>45051</v>
      </c>
      <c r="B141" s="57"/>
      <c r="C141" s="57" t="s">
        <v>392</v>
      </c>
      <c r="D141" s="57"/>
      <c r="E141" s="57" t="s">
        <v>34</v>
      </c>
      <c r="F141" s="58" t="str">
        <f>IFERROR(VLOOKUP(VENTAS[[#This Row],[Código del producto Vendido]],STOCK[],5,FALSE),"-")</f>
        <v xml:space="preserve">Bañador con tira cruzada </v>
      </c>
      <c r="G141" s="58">
        <v>1</v>
      </c>
      <c r="H141" s="59">
        <v>22</v>
      </c>
      <c r="I141" s="59">
        <f>VENTAS[[#This Row],[Cantidad]]*VENTAS[[#This Row],[Precio Venta]]</f>
        <v>22</v>
      </c>
      <c r="J141" s="59">
        <f>IF(VENTAS[[#This Row],[Nombre del Gestor]]&gt;1,  VENTAS[[#This Row],[Total]]*10%, 0)</f>
        <v>0</v>
      </c>
      <c r="K141" s="59">
        <f>IFERROR(VLOOKUP(VENTAS[[#This Row],[Código del producto Vendido]],STOCK[],16,FALSE)*VENTAS[[#This Row],[Cantidad]] + VLOOKUP(VENTAS[[#This Row],[Código del producto Vendido]],STOCK[],19,FALSE)*VENTAS[[#This Row],[Cantidad]],VENTAS[[#This Row],[Total]])</f>
        <v>14.828333333333333</v>
      </c>
      <c r="L141" s="59">
        <f>VENTAS[[#This Row],[Total]]-VENTAS[[#This Row],[Comisión 10%]]-VENTAS[[#This Row],[Costo SIN Comision]]</f>
        <v>7.1716666666666669</v>
      </c>
      <c r="M141" s="59"/>
    </row>
    <row r="142" spans="1:13" ht="20" customHeight="1">
      <c r="A142" s="56">
        <v>45057</v>
      </c>
      <c r="B142" s="57"/>
      <c r="C142" s="57" t="s">
        <v>393</v>
      </c>
      <c r="D142" s="57"/>
      <c r="E142" s="57" t="s">
        <v>46</v>
      </c>
      <c r="F142" s="58" t="str">
        <f>IFERROR(VLOOKUP(VENTAS[[#This Row],[Código del producto Vendido]],STOCK[],5,FALSE),"-")</f>
        <v>Vestido Camisero Elegante</v>
      </c>
      <c r="G142" s="58">
        <v>1</v>
      </c>
      <c r="H142" s="59">
        <v>30</v>
      </c>
      <c r="I142" s="59">
        <f>VENTAS[[#This Row],[Cantidad]]*VENTAS[[#This Row],[Precio Venta]]</f>
        <v>30</v>
      </c>
      <c r="J142" s="59">
        <f>IF(VENTAS[[#This Row],[Nombre del Gestor]]&gt;1,  VENTAS[[#This Row],[Total]]*10%, 0)</f>
        <v>0</v>
      </c>
      <c r="K142" s="59">
        <f>IFERROR(VLOOKUP(VENTAS[[#This Row],[Código del producto Vendido]],STOCK[],16,FALSE)*VENTAS[[#This Row],[Cantidad]] + VLOOKUP(VENTAS[[#This Row],[Código del producto Vendido]],STOCK[],19,FALSE)*VENTAS[[#This Row],[Cantidad]],VENTAS[[#This Row],[Total]])</f>
        <v>18.577222222222222</v>
      </c>
      <c r="L142" s="59">
        <f>VENTAS[[#This Row],[Total]]-VENTAS[[#This Row],[Comisión 10%]]-VENTAS[[#This Row],[Costo SIN Comision]]</f>
        <v>11.422777777777778</v>
      </c>
      <c r="M142" s="59"/>
    </row>
    <row r="143" spans="1:13" ht="20" customHeight="1">
      <c r="A143" s="56">
        <v>45057</v>
      </c>
      <c r="B143" s="57"/>
      <c r="C143" s="57" t="s">
        <v>393</v>
      </c>
      <c r="D143" s="57"/>
      <c r="E143" s="57" t="s">
        <v>19</v>
      </c>
      <c r="F143" s="58" t="str">
        <f>IFERROR(VLOOKUP(VENTAS[[#This Row],[Código del producto Vendido]],STOCK[],5,FALSE),"-")</f>
        <v>Conjunto de cuello profundo con girante delantero con falda</v>
      </c>
      <c r="G143" s="58">
        <v>1</v>
      </c>
      <c r="H143" s="59">
        <v>25</v>
      </c>
      <c r="I143" s="59">
        <f>VENTAS[[#This Row],[Cantidad]]*VENTAS[[#This Row],[Precio Venta]]</f>
        <v>25</v>
      </c>
      <c r="J143" s="59">
        <f>IF(VENTAS[[#This Row],[Nombre del Gestor]]&gt;1,  VENTAS[[#This Row],[Total]]*10%, 0)</f>
        <v>0</v>
      </c>
      <c r="K143" s="59">
        <f>IFERROR(VLOOKUP(VENTAS[[#This Row],[Código del producto Vendido]],STOCK[],16,FALSE)*VENTAS[[#This Row],[Cantidad]] + VLOOKUP(VENTAS[[#This Row],[Código del producto Vendido]],STOCK[],19,FALSE)*VENTAS[[#This Row],[Cantidad]],VENTAS[[#This Row],[Total]])</f>
        <v>13.233333333333334</v>
      </c>
      <c r="L143" s="59">
        <f>VENTAS[[#This Row],[Total]]-VENTAS[[#This Row],[Comisión 10%]]-VENTAS[[#This Row],[Costo SIN Comision]]</f>
        <v>11.766666666666666</v>
      </c>
      <c r="M143" s="59"/>
    </row>
    <row r="144" spans="1:13" ht="20" customHeight="1">
      <c r="A144" s="56">
        <v>45057</v>
      </c>
      <c r="B144" s="57"/>
      <c r="C144" s="57" t="s">
        <v>394</v>
      </c>
      <c r="D144" s="57"/>
      <c r="E144" s="57" t="s">
        <v>189</v>
      </c>
      <c r="F144" s="58" t="str">
        <f>IFERROR(VLOOKUP(VENTAS[[#This Row],[Código del producto Vendido]],STOCK[],5,FALSE),"-")</f>
        <v>Falda en mezclilla de talle alto con abertura</v>
      </c>
      <c r="G144" s="58">
        <v>1</v>
      </c>
      <c r="H144" s="59">
        <v>35</v>
      </c>
      <c r="I144" s="59">
        <f>VENTAS[[#This Row],[Cantidad]]*VENTAS[[#This Row],[Precio Venta]]</f>
        <v>35</v>
      </c>
      <c r="J144" s="59">
        <f>IF(VENTAS[[#This Row],[Nombre del Gestor]]&gt;1,  VENTAS[[#This Row],[Total]]*10%, 0)</f>
        <v>0</v>
      </c>
      <c r="K144" s="59">
        <f>IFERROR(VLOOKUP(VENTAS[[#This Row],[Código del producto Vendido]],STOCK[],16,FALSE)*VENTAS[[#This Row],[Cantidad]] + VLOOKUP(VENTAS[[#This Row],[Código del producto Vendido]],STOCK[],19,FALSE)*VENTAS[[#This Row],[Cantidad]],VENTAS[[#This Row],[Total]])</f>
        <v>19</v>
      </c>
      <c r="L144" s="59">
        <f>VENTAS[[#This Row],[Total]]-VENTAS[[#This Row],[Comisión 10%]]-VENTAS[[#This Row],[Costo SIN Comision]]</f>
        <v>16</v>
      </c>
      <c r="M144" s="59"/>
    </row>
    <row r="145" spans="1:13" ht="20" customHeight="1">
      <c r="A145" s="56">
        <v>45057</v>
      </c>
      <c r="B145" s="57"/>
      <c r="C145" s="57" t="s">
        <v>395</v>
      </c>
      <c r="D145" s="57"/>
      <c r="E145" s="57" t="s">
        <v>206</v>
      </c>
      <c r="F145" s="58" t="str">
        <f>IFERROR(VLOOKUP(VENTAS[[#This Row],[Código del producto Vendido]],STOCK[],5,FALSE),"-")</f>
        <v>Pareo pantalón</v>
      </c>
      <c r="G145" s="58">
        <v>1</v>
      </c>
      <c r="H145" s="59">
        <v>15</v>
      </c>
      <c r="I145" s="59">
        <f>VENTAS[[#This Row],[Cantidad]]*VENTAS[[#This Row],[Precio Venta]]</f>
        <v>15</v>
      </c>
      <c r="J145" s="59">
        <f>IF(VENTAS[[#This Row],[Nombre del Gestor]]&gt;1,  VENTAS[[#This Row],[Total]]*10%, 0)</f>
        <v>0</v>
      </c>
      <c r="K145" s="59">
        <f>IFERROR(VLOOKUP(VENTAS[[#This Row],[Código del producto Vendido]],STOCK[],16,FALSE)*VENTAS[[#This Row],[Cantidad]] + VLOOKUP(VENTAS[[#This Row],[Código del producto Vendido]],STOCK[],19,FALSE)*VENTAS[[#This Row],[Cantidad]],VENTAS[[#This Row],[Total]])</f>
        <v>10.063333333333333</v>
      </c>
      <c r="L145" s="59">
        <f>VENTAS[[#This Row],[Total]]-VENTAS[[#This Row],[Comisión 10%]]-VENTAS[[#This Row],[Costo SIN Comision]]</f>
        <v>4.9366666666666674</v>
      </c>
      <c r="M145" s="59"/>
    </row>
    <row r="146" spans="1:13" ht="20" customHeight="1">
      <c r="A146" s="56"/>
      <c r="B146" s="57" t="s">
        <v>396</v>
      </c>
      <c r="C146" s="57"/>
      <c r="D146" s="57"/>
      <c r="E146" s="57" t="s">
        <v>28</v>
      </c>
      <c r="F146" s="58" t="str">
        <f>IFERROR(VLOOKUP(VENTAS[[#This Row],[Código del producto Vendido]],STOCK[],5,FALSE),"-")</f>
        <v>Bañador con estampado floral</v>
      </c>
      <c r="G146" s="58">
        <v>1</v>
      </c>
      <c r="H146" s="59">
        <v>25</v>
      </c>
      <c r="I146" s="59">
        <f>VENTAS[[#This Row],[Cantidad]]*VENTAS[[#This Row],[Precio Venta]]</f>
        <v>25</v>
      </c>
      <c r="J146" s="59">
        <f>IF(VENTAS[[#This Row],[Nombre del Gestor]]&gt;1,  VENTAS[[#This Row],[Total]]*10%, 0)</f>
        <v>0</v>
      </c>
      <c r="K146" s="59">
        <f>IFERROR(VLOOKUP(VENTAS[[#This Row],[Código del producto Vendido]],STOCK[],16,FALSE)*VENTAS[[#This Row],[Cantidad]] + VLOOKUP(VENTAS[[#This Row],[Código del producto Vendido]],STOCK[],19,FALSE)*VENTAS[[#This Row],[Cantidad]],VENTAS[[#This Row],[Total]])</f>
        <v>19.838888888888889</v>
      </c>
      <c r="L146" s="59">
        <f>VENTAS[[#This Row],[Total]]-VENTAS[[#This Row],[Comisión 10%]]-VENTAS[[#This Row],[Costo SIN Comision]]</f>
        <v>5.1611111111111114</v>
      </c>
      <c r="M146" s="59"/>
    </row>
    <row r="147" spans="1:13" ht="20" customHeight="1">
      <c r="A147" s="56">
        <v>45062</v>
      </c>
      <c r="B147" s="57"/>
      <c r="C147" s="57" t="s">
        <v>448</v>
      </c>
      <c r="D147" s="57"/>
      <c r="E147" s="57" t="s">
        <v>212</v>
      </c>
      <c r="F147" s="58" t="str">
        <f>IFERROR(VLOOKUP(VENTAS[[#This Row],[Código del producto Vendido]],STOCK[],5,FALSE),"-")</f>
        <v>Cubierta de pezón de metal vinculado</v>
      </c>
      <c r="G147" s="58">
        <v>1</v>
      </c>
      <c r="H147" s="59">
        <v>8</v>
      </c>
      <c r="I147" s="59">
        <f>VENTAS[[#This Row],[Cantidad]]*VENTAS[[#This Row],[Precio Venta]]</f>
        <v>8</v>
      </c>
      <c r="J147" s="59">
        <f>IF(VENTAS[[#This Row],[Nombre del Gestor]]&gt;1,  VENTAS[[#This Row],[Total]]*10%, 0)</f>
        <v>0</v>
      </c>
      <c r="K147" s="59">
        <f>IFERROR(VLOOKUP(VENTAS[[#This Row],[Código del producto Vendido]],STOCK[],16,FALSE)*VENTAS[[#This Row],[Cantidad]] + VLOOKUP(VENTAS[[#This Row],[Código del producto Vendido]],STOCK[],19,FALSE)*VENTAS[[#This Row],[Cantidad]],VENTAS[[#This Row],[Total]])</f>
        <v>3.8644444444444441</v>
      </c>
      <c r="L147" s="59">
        <f>VENTAS[[#This Row],[Total]]-VENTAS[[#This Row],[Comisión 10%]]-VENTAS[[#This Row],[Costo SIN Comision]]</f>
        <v>4.1355555555555554</v>
      </c>
      <c r="M147" s="59"/>
    </row>
    <row r="148" spans="1:13" ht="20" customHeight="1">
      <c r="A148" s="56"/>
      <c r="B148" s="57" t="s">
        <v>396</v>
      </c>
      <c r="C148" s="57"/>
      <c r="D148" s="57"/>
      <c r="E148" s="57" t="s">
        <v>207</v>
      </c>
      <c r="F148" s="58" t="str">
        <f>IFERROR(VLOOKUP(VENTAS[[#This Row],[Código del producto Vendido]],STOCK[],5,FALSE),"-")</f>
        <v>Pareo pantalón en malla</v>
      </c>
      <c r="G148" s="58">
        <v>1</v>
      </c>
      <c r="H148" s="59">
        <v>15</v>
      </c>
      <c r="I148" s="59">
        <f>VENTAS[[#This Row],[Cantidad]]*VENTAS[[#This Row],[Precio Venta]]</f>
        <v>15</v>
      </c>
      <c r="J148" s="59">
        <f>IF(VENTAS[[#This Row],[Nombre del Gestor]]&gt;1,  VENTAS[[#This Row],[Total]]*10%, 0)</f>
        <v>0</v>
      </c>
      <c r="K148" s="59">
        <f>IFERROR(VLOOKUP(VENTAS[[#This Row],[Código del producto Vendido]],STOCK[],16,FALSE)*VENTAS[[#This Row],[Cantidad]] + VLOOKUP(VENTAS[[#This Row],[Código del producto Vendido]],STOCK[],19,FALSE)*VENTAS[[#This Row],[Cantidad]],VENTAS[[#This Row],[Total]])</f>
        <v>10.063333333333333</v>
      </c>
      <c r="L148" s="59">
        <f>VENTAS[[#This Row],[Total]]-VENTAS[[#This Row],[Comisión 10%]]-VENTAS[[#This Row],[Costo SIN Comision]]</f>
        <v>4.9366666666666674</v>
      </c>
      <c r="M148" s="59"/>
    </row>
    <row r="149" spans="1:13" ht="20" customHeight="1">
      <c r="A149" s="56">
        <v>45062</v>
      </c>
      <c r="B149" s="57"/>
      <c r="C149" s="57" t="s">
        <v>448</v>
      </c>
      <c r="D149" s="57"/>
      <c r="E149" s="57" t="s">
        <v>135</v>
      </c>
      <c r="F149" s="58" t="str">
        <f>IFERROR(VLOOKUP(VENTAS[[#This Row],[Código del producto Vendido]],STOCK[],5,FALSE),"-")</f>
        <v xml:space="preserve">Vestido con cordón de espalda abierta </v>
      </c>
      <c r="G149" s="58">
        <v>1</v>
      </c>
      <c r="H149" s="59">
        <v>25</v>
      </c>
      <c r="I149" s="59">
        <f>VENTAS[[#This Row],[Cantidad]]*VENTAS[[#This Row],[Precio Venta]]</f>
        <v>25</v>
      </c>
      <c r="J149" s="59">
        <f>IF(VENTAS[[#This Row],[Nombre del Gestor]]&gt;1,  VENTAS[[#This Row],[Total]]*10%, 0)</f>
        <v>0</v>
      </c>
      <c r="K149" s="59">
        <f>IFERROR(VLOOKUP(VENTAS[[#This Row],[Código del producto Vendido]],STOCK[],16,FALSE)*VENTAS[[#This Row],[Cantidad]] + VLOOKUP(VENTAS[[#This Row],[Código del producto Vendido]],STOCK[],19,FALSE)*VENTAS[[#This Row],[Cantidad]],VENTAS[[#This Row],[Total]])</f>
        <v>15.907777777777778</v>
      </c>
      <c r="L149" s="59">
        <f>VENTAS[[#This Row],[Total]]-VENTAS[[#This Row],[Comisión 10%]]-VENTAS[[#This Row],[Costo SIN Comision]]</f>
        <v>9.0922222222222224</v>
      </c>
      <c r="M149" s="59"/>
    </row>
    <row r="150" spans="1:13" ht="20" customHeight="1">
      <c r="A150" s="56">
        <v>45062</v>
      </c>
      <c r="B150" s="57"/>
      <c r="C150" s="57" t="s">
        <v>448</v>
      </c>
      <c r="D150" s="57"/>
      <c r="E150" s="57" t="s">
        <v>858</v>
      </c>
      <c r="F150" s="58" t="str">
        <f>IFERROR(VLOOKUP(VENTAS[[#This Row],[Código del producto Vendido]],STOCK[],5,FALSE),"-")</f>
        <v xml:space="preserve"> Top Cuello V Verde</v>
      </c>
      <c r="G150" s="58">
        <v>1</v>
      </c>
      <c r="H150" s="59">
        <v>12</v>
      </c>
      <c r="I150" s="59">
        <f>VENTAS[[#This Row],[Cantidad]]*VENTAS[[#This Row],[Precio Venta]]</f>
        <v>12</v>
      </c>
      <c r="J150" s="59">
        <f>IF(VENTAS[[#This Row],[Nombre del Gestor]]&gt;1,  VENTAS[[#This Row],[Total]]*10%, 0)</f>
        <v>0</v>
      </c>
      <c r="K150" s="59">
        <f>IFERROR(VLOOKUP(VENTAS[[#This Row],[Código del producto Vendido]],STOCK[],16,FALSE)*VENTAS[[#This Row],[Cantidad]] + VLOOKUP(VENTAS[[#This Row],[Código del producto Vendido]],STOCK[],19,FALSE)*VENTAS[[#This Row],[Cantidad]],VENTAS[[#This Row],[Total]])</f>
        <v>8.005454545454544</v>
      </c>
      <c r="L150" s="59">
        <f>VENTAS[[#This Row],[Total]]-VENTAS[[#This Row],[Comisión 10%]]-VENTAS[[#This Row],[Costo SIN Comision]]</f>
        <v>3.994545454545456</v>
      </c>
      <c r="M150" s="59"/>
    </row>
    <row r="151" spans="1:13" ht="20" customHeight="1">
      <c r="A151" s="67">
        <v>45062</v>
      </c>
      <c r="B151" s="57"/>
      <c r="C151" s="57" t="s">
        <v>448</v>
      </c>
      <c r="D151" s="57"/>
      <c r="E151" s="57" t="s">
        <v>847</v>
      </c>
      <c r="F151" s="58" t="str">
        <f>IFERROR(VLOOKUP(VENTAS[[#This Row],[Código del producto Vendido]],STOCK[],5,FALSE),"-")</f>
        <v>Top Cuello encaje y mangas abombadas</v>
      </c>
      <c r="G151" s="58">
        <v>1</v>
      </c>
      <c r="H151" s="59">
        <v>12</v>
      </c>
      <c r="I151" s="59">
        <f>VENTAS[[#This Row],[Cantidad]]*VENTAS[[#This Row],[Precio Venta]]</f>
        <v>12</v>
      </c>
      <c r="J151" s="59">
        <f>IF(VENTAS[[#This Row],[Nombre del Gestor]]&gt;1,  VENTAS[[#This Row],[Total]]*10%, 0)</f>
        <v>0</v>
      </c>
      <c r="K151" s="59">
        <f>IFERROR(VLOOKUP(VENTAS[[#This Row],[Código del producto Vendido]],STOCK[],16,FALSE)*VENTAS[[#This Row],[Cantidad]] + VLOOKUP(VENTAS[[#This Row],[Código del producto Vendido]],STOCK[],19,FALSE)*VENTAS[[#This Row],[Cantidad]],VENTAS[[#This Row],[Total]])</f>
        <v>6.3581818181818175</v>
      </c>
      <c r="L151" s="59">
        <f>VENTAS[[#This Row],[Total]]-VENTAS[[#This Row],[Comisión 10%]]-VENTAS[[#This Row],[Costo SIN Comision]]</f>
        <v>5.6418181818181825</v>
      </c>
      <c r="M151" s="59"/>
    </row>
    <row r="152" spans="1:13" ht="20" customHeight="1">
      <c r="A152" s="56">
        <v>45062</v>
      </c>
      <c r="B152" s="57"/>
      <c r="C152" s="57" t="s">
        <v>448</v>
      </c>
      <c r="D152" s="57"/>
      <c r="E152" s="57" t="s">
        <v>153</v>
      </c>
      <c r="F152" s="58" t="str">
        <f>IFERROR(VLOOKUP(VENTAS[[#This Row],[Código del producto Vendido]],STOCK[],5,FALSE),"-")</f>
        <v>Vestido floral con abertura trasera</v>
      </c>
      <c r="G152" s="58">
        <v>1</v>
      </c>
      <c r="H152" s="59">
        <v>15</v>
      </c>
      <c r="I152" s="59">
        <f>VENTAS[[#This Row],[Cantidad]]*VENTAS[[#This Row],[Precio Venta]]</f>
        <v>15</v>
      </c>
      <c r="J152" s="59">
        <f>IF(VENTAS[[#This Row],[Nombre del Gestor]]&gt;1,  VENTAS[[#This Row],[Total]]*10%, 0)</f>
        <v>0</v>
      </c>
      <c r="K152" s="59">
        <f>IFERROR(VLOOKUP(VENTAS[[#This Row],[Código del producto Vendido]],STOCK[],16,FALSE)*VENTAS[[#This Row],[Cantidad]] + VLOOKUP(VENTAS[[#This Row],[Código del producto Vendido]],STOCK[],19,FALSE)*VENTAS[[#This Row],[Cantidad]],VENTAS[[#This Row],[Total]])</f>
        <v>10.722222222222221</v>
      </c>
      <c r="L152" s="59">
        <f>VENTAS[[#This Row],[Total]]-VENTAS[[#This Row],[Comisión 10%]]-VENTAS[[#This Row],[Costo SIN Comision]]</f>
        <v>4.2777777777777786</v>
      </c>
      <c r="M152" s="59"/>
    </row>
    <row r="153" spans="1:13" ht="20" customHeight="1">
      <c r="A153" s="56">
        <v>45062</v>
      </c>
      <c r="B153" s="57"/>
      <c r="C153" s="57" t="s">
        <v>448</v>
      </c>
      <c r="D153" s="57"/>
      <c r="E153" s="57" t="s">
        <v>896</v>
      </c>
      <c r="F153" s="58" t="str">
        <f>IFERROR(VLOOKUP(VENTAS[[#This Row],[Código del producto Vendido]],STOCK[],5,FALSE),"-")</f>
        <v>Vestido frenchy de puntos</v>
      </c>
      <c r="G153" s="58">
        <v>1</v>
      </c>
      <c r="H153" s="59">
        <v>22</v>
      </c>
      <c r="I153" s="59">
        <f>VENTAS[[#This Row],[Cantidad]]*VENTAS[[#This Row],[Precio Venta]]</f>
        <v>22</v>
      </c>
      <c r="J153" s="59">
        <f>IF(VENTAS[[#This Row],[Nombre del Gestor]]&gt;1,  VENTAS[[#This Row],[Total]]*10%, 0)</f>
        <v>0</v>
      </c>
      <c r="K153" s="59">
        <f>IFERROR(VLOOKUP(VENTAS[[#This Row],[Código del producto Vendido]],STOCK[],16,FALSE)*VENTAS[[#This Row],[Cantidad]] + VLOOKUP(VENTAS[[#This Row],[Código del producto Vendido]],STOCK[],19,FALSE)*VENTAS[[#This Row],[Cantidad]],VENTAS[[#This Row],[Total]])</f>
        <v>15.327272727272726</v>
      </c>
      <c r="L153" s="59">
        <f>VENTAS[[#This Row],[Total]]-VENTAS[[#This Row],[Comisión 10%]]-VENTAS[[#This Row],[Costo SIN Comision]]</f>
        <v>6.6727272727272737</v>
      </c>
      <c r="M153" s="59"/>
    </row>
    <row r="154" spans="1:13" ht="20" customHeight="1">
      <c r="A154" s="67">
        <v>45062</v>
      </c>
      <c r="B154" s="57"/>
      <c r="C154" s="57" t="s">
        <v>448</v>
      </c>
      <c r="D154" s="57"/>
      <c r="E154" s="57" t="s">
        <v>893</v>
      </c>
      <c r="F154" s="58" t="str">
        <f>IFERROR(VLOOKUP(VENTAS[[#This Row],[Código del producto Vendido]],STOCK[],5,FALSE),"-")</f>
        <v>Top Acanalado</v>
      </c>
      <c r="G154" s="58">
        <v>1</v>
      </c>
      <c r="H154" s="59">
        <v>12</v>
      </c>
      <c r="I154" s="59">
        <f>VENTAS[[#This Row],[Cantidad]]*VENTAS[[#This Row],[Precio Venta]]</f>
        <v>12</v>
      </c>
      <c r="J154" s="59">
        <f>IF(VENTAS[[#This Row],[Nombre del Gestor]]&gt;1,  VENTAS[[#This Row],[Total]]*10%, 0)</f>
        <v>0</v>
      </c>
      <c r="K154" s="59">
        <f>IFERROR(VLOOKUP(VENTAS[[#This Row],[Código del producto Vendido]],STOCK[],16,FALSE)*VENTAS[[#This Row],[Cantidad]] + VLOOKUP(VENTAS[[#This Row],[Código del producto Vendido]],STOCK[],19,FALSE)*VENTAS[[#This Row],[Cantidad]],VENTAS[[#This Row],[Total]])</f>
        <v>9.2799999999999994</v>
      </c>
      <c r="L154" s="59">
        <f>VENTAS[[#This Row],[Total]]-VENTAS[[#This Row],[Comisión 10%]]-VENTAS[[#This Row],[Costo SIN Comision]]</f>
        <v>2.7200000000000006</v>
      </c>
      <c r="M154" s="59"/>
    </row>
    <row r="155" spans="1:13" ht="20" customHeight="1">
      <c r="A155" s="56">
        <v>45061</v>
      </c>
      <c r="B155" s="57"/>
      <c r="C155" s="57" t="s">
        <v>446</v>
      </c>
      <c r="D155" s="57"/>
      <c r="E155" s="57" t="s">
        <v>445</v>
      </c>
      <c r="F155" s="58" t="str">
        <f>IFERROR(VLOOKUP(VENTAS[[#This Row],[Código del producto Vendido]],STOCK[],5,FALSE),"-")</f>
        <v>Falda Margarita</v>
      </c>
      <c r="G155" s="58">
        <v>1</v>
      </c>
      <c r="H155" s="59">
        <v>18</v>
      </c>
      <c r="I155" s="59">
        <f>VENTAS[[#This Row],[Cantidad]]*VENTAS[[#This Row],[Precio Venta]]</f>
        <v>18</v>
      </c>
      <c r="J155" s="59">
        <f>IF(VENTAS[[#This Row],[Nombre del Gestor]]&gt;1,  VENTAS[[#This Row],[Total]]*10%, 0)</f>
        <v>0</v>
      </c>
      <c r="K155" s="59">
        <f>IFERROR(VLOOKUP(VENTAS[[#This Row],[Código del producto Vendido]],STOCK[],16,FALSE)*VENTAS[[#This Row],[Cantidad]] + VLOOKUP(VENTAS[[#This Row],[Código del producto Vendido]],STOCK[],19,FALSE)*VENTAS[[#This Row],[Cantidad]],VENTAS[[#This Row],[Total]])</f>
        <v>8.1049999999999986</v>
      </c>
      <c r="L155" s="59">
        <f>VENTAS[[#This Row],[Total]]-VENTAS[[#This Row],[Comisión 10%]]-VENTAS[[#This Row],[Costo SIN Comision]]</f>
        <v>9.8950000000000014</v>
      </c>
      <c r="M155" s="59"/>
    </row>
    <row r="156" spans="1:13" ht="20" customHeight="1">
      <c r="A156" s="56">
        <v>45061</v>
      </c>
      <c r="B156" s="57"/>
      <c r="C156" s="57" t="s">
        <v>446</v>
      </c>
      <c r="D156" s="57"/>
      <c r="E156" s="57" t="s">
        <v>444</v>
      </c>
      <c r="F156" s="58" t="str">
        <f>IFERROR(VLOOKUP(VENTAS[[#This Row],[Código del producto Vendido]],STOCK[],5,FALSE),"-")</f>
        <v>Top Dreamer Negro</v>
      </c>
      <c r="G156" s="58">
        <v>1</v>
      </c>
      <c r="H156" s="59">
        <v>12</v>
      </c>
      <c r="I156" s="59">
        <f>VENTAS[[#This Row],[Cantidad]]*VENTAS[[#This Row],[Precio Venta]]</f>
        <v>12</v>
      </c>
      <c r="J156" s="59">
        <f>IF(VENTAS[[#This Row],[Nombre del Gestor]]&gt;1,  VENTAS[[#This Row],[Total]]*10%, 0)</f>
        <v>0</v>
      </c>
      <c r="K156" s="59">
        <f>IFERROR(VLOOKUP(VENTAS[[#This Row],[Código del producto Vendido]],STOCK[],16,FALSE)*VENTAS[[#This Row],[Cantidad]] + VLOOKUP(VENTAS[[#This Row],[Código del producto Vendido]],STOCK[],19,FALSE)*VENTAS[[#This Row],[Cantidad]],VENTAS[[#This Row],[Total]])</f>
        <v>7.1568181818181813</v>
      </c>
      <c r="L156" s="59">
        <f>VENTAS[[#This Row],[Total]]-VENTAS[[#This Row],[Comisión 10%]]-VENTAS[[#This Row],[Costo SIN Comision]]</f>
        <v>4.8431818181818187</v>
      </c>
      <c r="M156" s="59"/>
    </row>
    <row r="157" spans="1:13" ht="20" customHeight="1">
      <c r="A157" s="56">
        <v>45061</v>
      </c>
      <c r="B157" s="57"/>
      <c r="C157" s="57" t="s">
        <v>446</v>
      </c>
      <c r="D157" s="57"/>
      <c r="E157" s="57" t="s">
        <v>440</v>
      </c>
      <c r="F157" s="58" t="str">
        <f>IFERROR(VLOOKUP(VENTAS[[#This Row],[Código del producto Vendido]],STOCK[],5,FALSE),"-")</f>
        <v xml:space="preserve"> Top Mangas Fruncidas</v>
      </c>
      <c r="G157" s="58">
        <v>1</v>
      </c>
      <c r="H157" s="59">
        <v>11</v>
      </c>
      <c r="I157" s="59">
        <f>VENTAS[[#This Row],[Cantidad]]*VENTAS[[#This Row],[Precio Venta]]</f>
        <v>11</v>
      </c>
      <c r="J157" s="59">
        <f>IF(VENTAS[[#This Row],[Nombre del Gestor]]&gt;1,  VENTAS[[#This Row],[Total]]*10%, 0)</f>
        <v>0</v>
      </c>
      <c r="K157" s="59">
        <f>IFERROR(VLOOKUP(VENTAS[[#This Row],[Código del producto Vendido]],STOCK[],16,FALSE)*VENTAS[[#This Row],[Cantidad]] + VLOOKUP(VENTAS[[#This Row],[Código del producto Vendido]],STOCK[],19,FALSE)*VENTAS[[#This Row],[Cantidad]],VENTAS[[#This Row],[Total]])</f>
        <v>6.8113636363636356</v>
      </c>
      <c r="L157" s="59">
        <f>VENTAS[[#This Row],[Total]]-VENTAS[[#This Row],[Comisión 10%]]-VENTAS[[#This Row],[Costo SIN Comision]]</f>
        <v>4.1886363636363644</v>
      </c>
      <c r="M157" s="59"/>
    </row>
    <row r="158" spans="1:13" ht="20" customHeight="1">
      <c r="A158" s="56">
        <v>45061</v>
      </c>
      <c r="B158" s="57"/>
      <c r="C158" s="57" t="s">
        <v>446</v>
      </c>
      <c r="D158" s="57"/>
      <c r="E158" s="57" t="s">
        <v>460</v>
      </c>
      <c r="F158" s="58" t="str">
        <f>IFERROR(VLOOKUP(VENTAS[[#This Row],[Código del producto Vendido]],STOCK[],5,FALSE),"-")</f>
        <v>Pantaloneta Camel</v>
      </c>
      <c r="G158" s="58">
        <v>1</v>
      </c>
      <c r="H158" s="59">
        <v>30</v>
      </c>
      <c r="I158" s="59">
        <f>VENTAS[[#This Row],[Cantidad]]*VENTAS[[#This Row],[Precio Venta]]</f>
        <v>30</v>
      </c>
      <c r="J158" s="59">
        <f>IF(VENTAS[[#This Row],[Nombre del Gestor]]&gt;1,  VENTAS[[#This Row],[Total]]*10%, 0)</f>
        <v>0</v>
      </c>
      <c r="K158" s="59">
        <f>IFERROR(VLOOKUP(VENTAS[[#This Row],[Código del producto Vendido]],STOCK[],16,FALSE)*VENTAS[[#This Row],[Cantidad]] + VLOOKUP(VENTAS[[#This Row],[Código del producto Vendido]],STOCK[],19,FALSE)*VENTAS[[#This Row],[Cantidad]],VENTAS[[#This Row],[Total]])</f>
        <v>18.647727272727273</v>
      </c>
      <c r="L158" s="59">
        <f>VENTAS[[#This Row],[Total]]-VENTAS[[#This Row],[Comisión 10%]]-VENTAS[[#This Row],[Costo SIN Comision]]</f>
        <v>11.352272727272727</v>
      </c>
      <c r="M158" s="59"/>
    </row>
    <row r="159" spans="1:13" ht="20" customHeight="1">
      <c r="A159" s="56">
        <v>45061</v>
      </c>
      <c r="B159" s="57"/>
      <c r="C159" s="57" t="s">
        <v>446</v>
      </c>
      <c r="D159" s="57"/>
      <c r="E159" s="57" t="s">
        <v>433</v>
      </c>
      <c r="F159" s="58" t="str">
        <f>IFERROR(VLOOKUP(VENTAS[[#This Row],[Código del producto Vendido]],STOCK[],5,FALSE),"-")</f>
        <v>Camiseta con figura</v>
      </c>
      <c r="G159" s="58">
        <v>1</v>
      </c>
      <c r="H159" s="59">
        <v>15</v>
      </c>
      <c r="I159" s="59">
        <f>VENTAS[[#This Row],[Cantidad]]*VENTAS[[#This Row],[Precio Venta]]</f>
        <v>15</v>
      </c>
      <c r="J159" s="59">
        <f>IF(VENTAS[[#This Row],[Nombre del Gestor]]&gt;1,  VENTAS[[#This Row],[Total]]*10%, 0)</f>
        <v>0</v>
      </c>
      <c r="K159" s="59">
        <f>IFERROR(VLOOKUP(VENTAS[[#This Row],[Código del producto Vendido]],STOCK[],16,FALSE)*VENTAS[[#This Row],[Cantidad]] + VLOOKUP(VENTAS[[#This Row],[Código del producto Vendido]],STOCK[],19,FALSE)*VENTAS[[#This Row],[Cantidad]],VENTAS[[#This Row],[Total]])</f>
        <v>10.077272727272726</v>
      </c>
      <c r="L159" s="59">
        <f>VENTAS[[#This Row],[Total]]-VENTAS[[#This Row],[Comisión 10%]]-VENTAS[[#This Row],[Costo SIN Comision]]</f>
        <v>4.9227272727272737</v>
      </c>
      <c r="M159" s="59"/>
    </row>
    <row r="160" spans="1:13" ht="20" customHeight="1">
      <c r="A160" s="56">
        <v>45061</v>
      </c>
      <c r="B160" s="57"/>
      <c r="C160" s="57" t="s">
        <v>446</v>
      </c>
      <c r="D160" s="57"/>
      <c r="E160" s="57" t="s">
        <v>456</v>
      </c>
      <c r="F160" s="58" t="str">
        <f>IFERROR(VLOOKUP(VENTAS[[#This Row],[Código del producto Vendido]],STOCK[],5,FALSE),"-")</f>
        <v>Jeans Elastizados Pierna Ancha</v>
      </c>
      <c r="G160" s="58">
        <v>1</v>
      </c>
      <c r="H160" s="59">
        <v>35</v>
      </c>
      <c r="I160" s="59">
        <f>VENTAS[[#This Row],[Cantidad]]*VENTAS[[#This Row],[Precio Venta]]</f>
        <v>35</v>
      </c>
      <c r="J160" s="59">
        <f>IF(VENTAS[[#This Row],[Nombre del Gestor]]&gt;1,  VENTAS[[#This Row],[Total]]*10%, 0)</f>
        <v>0</v>
      </c>
      <c r="K160" s="59">
        <f>IFERROR(VLOOKUP(VENTAS[[#This Row],[Código del producto Vendido]],STOCK[],16,FALSE)*VENTAS[[#This Row],[Cantidad]] + VLOOKUP(VENTAS[[#This Row],[Código del producto Vendido]],STOCK[],19,FALSE)*VENTAS[[#This Row],[Cantidad]],VENTAS[[#This Row],[Total]])</f>
        <v>27.52272727272727</v>
      </c>
      <c r="L160" s="59">
        <f>VENTAS[[#This Row],[Total]]-VENTAS[[#This Row],[Comisión 10%]]-VENTAS[[#This Row],[Costo SIN Comision]]</f>
        <v>7.4772727272727302</v>
      </c>
      <c r="M160" s="59"/>
    </row>
    <row r="161" spans="1:13" ht="20" customHeight="1">
      <c r="A161" s="56">
        <v>45062</v>
      </c>
      <c r="B161" s="57"/>
      <c r="C161" s="57" t="s">
        <v>449</v>
      </c>
      <c r="D161" s="57"/>
      <c r="E161" s="57" t="s">
        <v>205</v>
      </c>
      <c r="F161" s="58" t="str">
        <f>IFERROR(VLOOKUP(VENTAS[[#This Row],[Código del producto Vendido]],STOCK[],5,FALSE),"-")</f>
        <v>Pareo Pantalón</v>
      </c>
      <c r="G161" s="58">
        <v>1</v>
      </c>
      <c r="H161" s="59">
        <v>15</v>
      </c>
      <c r="I161" s="59">
        <f>VENTAS[[#This Row],[Cantidad]]*VENTAS[[#This Row],[Precio Venta]]</f>
        <v>15</v>
      </c>
      <c r="J161" s="59">
        <f>IF(VENTAS[[#This Row],[Nombre del Gestor]]&gt;1,  VENTAS[[#This Row],[Total]]*10%, 0)</f>
        <v>0</v>
      </c>
      <c r="K161" s="59">
        <f>IFERROR(VLOOKUP(VENTAS[[#This Row],[Código del producto Vendido]],STOCK[],16,FALSE)*VENTAS[[#This Row],[Cantidad]] + VLOOKUP(VENTAS[[#This Row],[Código del producto Vendido]],STOCK[],19,FALSE)*VENTAS[[#This Row],[Cantidad]],VENTAS[[#This Row],[Total]])</f>
        <v>10.063333333333333</v>
      </c>
      <c r="L161" s="59">
        <f>VENTAS[[#This Row],[Total]]-VENTAS[[#This Row],[Comisión 10%]]-VENTAS[[#This Row],[Costo SIN Comision]]</f>
        <v>4.9366666666666674</v>
      </c>
      <c r="M161" s="59"/>
    </row>
    <row r="162" spans="1:13" ht="20" customHeight="1">
      <c r="A162" s="56">
        <v>45062</v>
      </c>
      <c r="B162" s="57"/>
      <c r="C162" s="57" t="s">
        <v>449</v>
      </c>
      <c r="D162" s="57"/>
      <c r="E162" s="57" t="s">
        <v>851</v>
      </c>
      <c r="F162" s="58" t="str">
        <f>IFERROR(VLOOKUP(VENTAS[[#This Row],[Código del producto Vendido]],STOCK[],5,FALSE),"-")</f>
        <v>Bañador con adorno de malla</v>
      </c>
      <c r="G162" s="58">
        <v>1</v>
      </c>
      <c r="H162" s="59">
        <v>25</v>
      </c>
      <c r="I162" s="59">
        <f>VENTAS[[#This Row],[Cantidad]]*VENTAS[[#This Row],[Precio Venta]]</f>
        <v>25</v>
      </c>
      <c r="J162" s="59">
        <f>IF(VENTAS[[#This Row],[Nombre del Gestor]]&gt;1,  VENTAS[[#This Row],[Total]]*10%, 0)</f>
        <v>0</v>
      </c>
      <c r="K162" s="59">
        <f>IFERROR(VLOOKUP(VENTAS[[#This Row],[Código del producto Vendido]],STOCK[],16,FALSE)*VENTAS[[#This Row],[Cantidad]] + VLOOKUP(VENTAS[[#This Row],[Código del producto Vendido]],STOCK[],19,FALSE)*VENTAS[[#This Row],[Cantidad]],VENTAS[[#This Row],[Total]])</f>
        <v>15.329545454545453</v>
      </c>
      <c r="L162" s="59">
        <f>VENTAS[[#This Row],[Total]]-VENTAS[[#This Row],[Comisión 10%]]-VENTAS[[#This Row],[Costo SIN Comision]]</f>
        <v>9.6704545454545467</v>
      </c>
      <c r="M162" s="59"/>
    </row>
    <row r="163" spans="1:13" ht="20" customHeight="1">
      <c r="A163" s="56">
        <v>45059</v>
      </c>
      <c r="B163" s="57" t="s">
        <v>450</v>
      </c>
      <c r="C163" s="57" t="s">
        <v>226</v>
      </c>
      <c r="D163" s="57"/>
      <c r="E163" s="57" t="s">
        <v>436</v>
      </c>
      <c r="F163" s="58" t="str">
        <f>IFERROR(VLOOKUP(VENTAS[[#This Row],[Código del producto Vendido]],STOCK[],5,FALSE),"-")</f>
        <v>Bañador una pieza con mariposa aplique fruncido</v>
      </c>
      <c r="G163" s="58">
        <v>1</v>
      </c>
      <c r="H163" s="59">
        <v>22</v>
      </c>
      <c r="I163" s="59">
        <f>VENTAS[[#This Row],[Cantidad]]*VENTAS[[#This Row],[Precio Venta]]</f>
        <v>22</v>
      </c>
      <c r="J163" s="59">
        <f>IF(VENTAS[[#This Row],[Nombre del Gestor]]&gt;1,  VENTAS[[#This Row],[Total]]*10%, 0)</f>
        <v>0</v>
      </c>
      <c r="K163" s="59">
        <f>IFERROR(VLOOKUP(VENTAS[[#This Row],[Código del producto Vendido]],STOCK[],16,FALSE)*VENTAS[[#This Row],[Cantidad]] + VLOOKUP(VENTAS[[#This Row],[Código del producto Vendido]],STOCK[],19,FALSE)*VENTAS[[#This Row],[Cantidad]],VENTAS[[#This Row],[Total]])</f>
        <v>11.922727272727272</v>
      </c>
      <c r="L163" s="59">
        <f>VENTAS[[#This Row],[Total]]-VENTAS[[#This Row],[Comisión 10%]]-VENTAS[[#This Row],[Costo SIN Comision]]</f>
        <v>10.077272727272728</v>
      </c>
      <c r="M163" s="59"/>
    </row>
    <row r="164" spans="1:13" ht="20" customHeight="1">
      <c r="A164" s="56">
        <v>45064</v>
      </c>
      <c r="B164" s="57"/>
      <c r="C164" s="57" t="s">
        <v>464</v>
      </c>
      <c r="D164" s="57"/>
      <c r="E164" s="57" t="s">
        <v>914</v>
      </c>
      <c r="F164" s="58" t="str">
        <f>IFERROR(VLOOKUP(VENTAS[[#This Row],[Código del producto Vendido]],STOCK[],5,FALSE),"-")</f>
        <v>Jeans Elastizados Pierna Ancha</v>
      </c>
      <c r="G164" s="58">
        <v>1</v>
      </c>
      <c r="H164" s="59">
        <v>35</v>
      </c>
      <c r="I164" s="59">
        <f>VENTAS[[#This Row],[Cantidad]]*VENTAS[[#This Row],[Precio Venta]]</f>
        <v>35</v>
      </c>
      <c r="J164" s="59">
        <f>IF(VENTAS[[#This Row],[Nombre del Gestor]]&gt;1,  VENTAS[[#This Row],[Total]]*10%, 0)</f>
        <v>0</v>
      </c>
      <c r="K164" s="59">
        <f>IFERROR(VLOOKUP(VENTAS[[#This Row],[Código del producto Vendido]],STOCK[],16,FALSE)*VENTAS[[#This Row],[Cantidad]] + VLOOKUP(VENTAS[[#This Row],[Código del producto Vendido]],STOCK[],19,FALSE)*VENTAS[[#This Row],[Cantidad]],VENTAS[[#This Row],[Total]])</f>
        <v>27.52272727272727</v>
      </c>
      <c r="L164" s="59">
        <f>VENTAS[[#This Row],[Total]]-VENTAS[[#This Row],[Comisión 10%]]-VENTAS[[#This Row],[Costo SIN Comision]]</f>
        <v>7.4772727272727302</v>
      </c>
      <c r="M164" s="59"/>
    </row>
    <row r="165" spans="1:13" ht="20" customHeight="1">
      <c r="A165" s="56">
        <v>45064</v>
      </c>
      <c r="B165" s="57"/>
      <c r="C165" s="57" t="s">
        <v>464</v>
      </c>
      <c r="D165" s="57"/>
      <c r="E165" s="57" t="s">
        <v>441</v>
      </c>
      <c r="F165" s="58" t="str">
        <f>IFERROR(VLOOKUP(VENTAS[[#This Row],[Código del producto Vendido]],STOCK[],5,FALSE),"-")</f>
        <v xml:space="preserve"> Top Mangas Fruncidas</v>
      </c>
      <c r="G165" s="58">
        <v>1</v>
      </c>
      <c r="H165" s="59">
        <v>12</v>
      </c>
      <c r="I165" s="59">
        <f>VENTAS[[#This Row],[Cantidad]]*VENTAS[[#This Row],[Precio Venta]]</f>
        <v>12</v>
      </c>
      <c r="J165" s="59">
        <f>IF(VENTAS[[#This Row],[Nombre del Gestor]]&gt;1,  VENTAS[[#This Row],[Total]]*10%, 0)</f>
        <v>0</v>
      </c>
      <c r="K165" s="59">
        <f>IFERROR(VLOOKUP(VENTAS[[#This Row],[Código del producto Vendido]],STOCK[],16,FALSE)*VENTAS[[#This Row],[Cantidad]] + VLOOKUP(VENTAS[[#This Row],[Código del producto Vendido]],STOCK[],19,FALSE)*VENTAS[[#This Row],[Cantidad]],VENTAS[[#This Row],[Total]])</f>
        <v>6.8113636363636356</v>
      </c>
      <c r="L165" s="59">
        <f>VENTAS[[#This Row],[Total]]-VENTAS[[#This Row],[Comisión 10%]]-VENTAS[[#This Row],[Costo SIN Comision]]</f>
        <v>5.1886363636363644</v>
      </c>
      <c r="M165" s="59"/>
    </row>
    <row r="166" spans="1:13" ht="20" customHeight="1">
      <c r="A166" s="56">
        <v>45064</v>
      </c>
      <c r="B166" s="57"/>
      <c r="C166" s="57" t="s">
        <v>465</v>
      </c>
      <c r="D166" s="57"/>
      <c r="E166" s="68" t="s">
        <v>437</v>
      </c>
      <c r="F166" s="58" t="str">
        <f>IFERROR(VLOOKUP(VENTAS[[#This Row],[Código del producto Vendido]],STOCK[],5,FALSE),"-")</f>
        <v>Vestido Tropical</v>
      </c>
      <c r="G166" s="58">
        <v>1</v>
      </c>
      <c r="H166" s="59">
        <v>30</v>
      </c>
      <c r="I166" s="59">
        <f>VENTAS[[#This Row],[Cantidad]]*VENTAS[[#This Row],[Precio Venta]]</f>
        <v>30</v>
      </c>
      <c r="J166" s="59">
        <f>IF(VENTAS[[#This Row],[Nombre del Gestor]]&gt;1,  VENTAS[[#This Row],[Total]]*10%, 0)</f>
        <v>0</v>
      </c>
      <c r="K166" s="59">
        <f>IFERROR(VLOOKUP(VENTAS[[#This Row],[Código del producto Vendido]],STOCK[],16,FALSE)*VENTAS[[#This Row],[Cantidad]] + VLOOKUP(VENTAS[[#This Row],[Código del producto Vendido]],STOCK[],19,FALSE)*VENTAS[[#This Row],[Cantidad]],VENTAS[[#This Row],[Total]])</f>
        <v>18.848636363636363</v>
      </c>
      <c r="L166" s="59">
        <f>VENTAS[[#This Row],[Total]]-VENTAS[[#This Row],[Comisión 10%]]-VENTAS[[#This Row],[Costo SIN Comision]]</f>
        <v>11.151363636363637</v>
      </c>
      <c r="M166" s="59"/>
    </row>
    <row r="167" spans="1:13" ht="20" customHeight="1">
      <c r="A167" s="56">
        <v>45064</v>
      </c>
      <c r="B167" s="57"/>
      <c r="C167" s="57" t="s">
        <v>465</v>
      </c>
      <c r="D167" s="57"/>
      <c r="E167" s="57" t="s">
        <v>442</v>
      </c>
      <c r="F167" s="58" t="str">
        <f>IFERROR(VLOOKUP(VENTAS[[#This Row],[Código del producto Vendido]],STOCK[],5,FALSE),"-")</f>
        <v>Vestido con abertura</v>
      </c>
      <c r="G167" s="58">
        <v>1</v>
      </c>
      <c r="H167" s="59">
        <v>22</v>
      </c>
      <c r="I167" s="59">
        <f>VENTAS[[#This Row],[Cantidad]]*VENTAS[[#This Row],[Precio Venta]]</f>
        <v>22</v>
      </c>
      <c r="J167" s="59">
        <f>IF(VENTAS[[#This Row],[Nombre del Gestor]]&gt;1,  VENTAS[[#This Row],[Total]]*10%, 0)</f>
        <v>0</v>
      </c>
      <c r="K167" s="59">
        <f>IFERROR(VLOOKUP(VENTAS[[#This Row],[Código del producto Vendido]],STOCK[],16,FALSE)*VENTAS[[#This Row],[Cantidad]] + VLOOKUP(VENTAS[[#This Row],[Código del producto Vendido]],STOCK[],19,FALSE)*VENTAS[[#This Row],[Cantidad]],VENTAS[[#This Row],[Total]])</f>
        <v>15.527727272727272</v>
      </c>
      <c r="L167" s="59">
        <f>VENTAS[[#This Row],[Total]]-VENTAS[[#This Row],[Comisión 10%]]-VENTAS[[#This Row],[Costo SIN Comision]]</f>
        <v>6.4722727272727276</v>
      </c>
      <c r="M167" s="59"/>
    </row>
    <row r="168" spans="1:13" ht="20" customHeight="1">
      <c r="A168" s="56">
        <v>45064</v>
      </c>
      <c r="B168" s="57"/>
      <c r="C168" s="57" t="s">
        <v>392</v>
      </c>
      <c r="D168" s="57"/>
      <c r="E168" s="57" t="s">
        <v>554</v>
      </c>
      <c r="F168" s="58" t="str">
        <f>IFERROR(VLOOKUP(VENTAS[[#This Row],[Código del producto Vendido]],STOCK[],5,FALSE),"-")</f>
        <v xml:space="preserve">Pareo falda </v>
      </c>
      <c r="G168" s="58">
        <v>4</v>
      </c>
      <c r="H168" s="59">
        <v>8</v>
      </c>
      <c r="I168" s="59">
        <f>VENTAS[[#This Row],[Cantidad]]*VENTAS[[#This Row],[Precio Venta]]</f>
        <v>32</v>
      </c>
      <c r="J168" s="59">
        <f>IF(VENTAS[[#This Row],[Nombre del Gestor]]&gt;1,  VENTAS[[#This Row],[Total]]*10%, 0)</f>
        <v>0</v>
      </c>
      <c r="K168" s="59">
        <f>IFERROR(VLOOKUP(VENTAS[[#This Row],[Código del producto Vendido]],STOCK[],16,FALSE)*VENTAS[[#This Row],[Cantidad]] + VLOOKUP(VENTAS[[#This Row],[Código del producto Vendido]],STOCK[],19,FALSE)*VENTAS[[#This Row],[Cantidad]],VENTAS[[#This Row],[Total]])</f>
        <v>17.34888888888889</v>
      </c>
      <c r="L168" s="59">
        <f>VENTAS[[#This Row],[Total]]-VENTAS[[#This Row],[Comisión 10%]]-VENTAS[[#This Row],[Costo SIN Comision]]</f>
        <v>14.65111111111111</v>
      </c>
      <c r="M168" s="59"/>
    </row>
    <row r="169" spans="1:13" ht="20" customHeight="1">
      <c r="A169" s="56">
        <v>45064</v>
      </c>
      <c r="B169" s="57"/>
      <c r="C169" s="57" t="s">
        <v>392</v>
      </c>
      <c r="D169" s="57"/>
      <c r="E169" s="57" t="s">
        <v>35</v>
      </c>
      <c r="F169" s="58" t="str">
        <f>IFERROR(VLOOKUP(VENTAS[[#This Row],[Código del producto Vendido]],STOCK[],5,FALSE),"-")</f>
        <v>Bañador color combinado</v>
      </c>
      <c r="G169" s="58">
        <v>1</v>
      </c>
      <c r="H169" s="59">
        <v>25</v>
      </c>
      <c r="I169" s="59">
        <f>VENTAS[[#This Row],[Cantidad]]*VENTAS[[#This Row],[Precio Venta]]</f>
        <v>25</v>
      </c>
      <c r="J169" s="59">
        <f>IF(VENTAS[[#This Row],[Nombre del Gestor]]&gt;1,  VENTAS[[#This Row],[Total]]*10%, 0)</f>
        <v>0</v>
      </c>
      <c r="K169" s="59">
        <f>IFERROR(VLOOKUP(VENTAS[[#This Row],[Código del producto Vendido]],STOCK[],16,FALSE)*VENTAS[[#This Row],[Cantidad]] + VLOOKUP(VENTAS[[#This Row],[Código del producto Vendido]],STOCK[],19,FALSE)*VENTAS[[#This Row],[Cantidad]],VENTAS[[#This Row],[Total]])</f>
        <v>18.478888888888889</v>
      </c>
      <c r="L169" s="59">
        <f>VENTAS[[#This Row],[Total]]-VENTAS[[#This Row],[Comisión 10%]]-VENTAS[[#This Row],[Costo SIN Comision]]</f>
        <v>6.5211111111111109</v>
      </c>
      <c r="M169" s="59"/>
    </row>
    <row r="170" spans="1:13" ht="20" customHeight="1">
      <c r="A170" s="56">
        <v>45064</v>
      </c>
      <c r="B170" s="57"/>
      <c r="C170" s="57" t="s">
        <v>466</v>
      </c>
      <c r="D170" s="57"/>
      <c r="E170" s="57" t="s">
        <v>431</v>
      </c>
      <c r="F170" s="58" t="str">
        <f>IFERROR(VLOOKUP(VENTAS[[#This Row],[Código del producto Vendido]],STOCK[],5,FALSE),"-")</f>
        <v>Bañador con adorno de malla</v>
      </c>
      <c r="G170" s="58">
        <v>1</v>
      </c>
      <c r="H170" s="59">
        <v>25</v>
      </c>
      <c r="I170" s="59">
        <f>VENTAS[[#This Row],[Cantidad]]*VENTAS[[#This Row],[Precio Venta]]</f>
        <v>25</v>
      </c>
      <c r="J170" s="59">
        <f>IF(VENTAS[[#This Row],[Nombre del Gestor]]&gt;1,  VENTAS[[#This Row],[Total]]*10%, 0)</f>
        <v>0</v>
      </c>
      <c r="K170" s="59">
        <f>IFERROR(VLOOKUP(VENTAS[[#This Row],[Código del producto Vendido]],STOCK[],16,FALSE)*VENTAS[[#This Row],[Cantidad]] + VLOOKUP(VENTAS[[#This Row],[Código del producto Vendido]],STOCK[],19,FALSE)*VENTAS[[#This Row],[Cantidad]],VENTAS[[#This Row],[Total]])</f>
        <v>16.179545454545455</v>
      </c>
      <c r="L170" s="59">
        <f>VENTAS[[#This Row],[Total]]-VENTAS[[#This Row],[Comisión 10%]]-VENTAS[[#This Row],[Costo SIN Comision]]</f>
        <v>8.8204545454545453</v>
      </c>
      <c r="M170" s="59"/>
    </row>
    <row r="171" spans="1:13" ht="20" customHeight="1">
      <c r="A171" s="56">
        <v>45064</v>
      </c>
      <c r="B171" s="57"/>
      <c r="C171" s="57" t="s">
        <v>467</v>
      </c>
      <c r="D171" s="57"/>
      <c r="E171" s="57" t="s">
        <v>895</v>
      </c>
      <c r="F171" s="58" t="str">
        <f>IFERROR(VLOOKUP(VENTAS[[#This Row],[Código del producto Vendido]],STOCK[],5,FALSE),"-")</f>
        <v>Vestido frenchy de puntos</v>
      </c>
      <c r="G171" s="58">
        <v>1</v>
      </c>
      <c r="H171" s="59">
        <v>22</v>
      </c>
      <c r="I171" s="59">
        <f>VENTAS[[#This Row],[Cantidad]]*VENTAS[[#This Row],[Precio Venta]]</f>
        <v>22</v>
      </c>
      <c r="J171" s="59">
        <f>IF(VENTAS[[#This Row],[Nombre del Gestor]]&gt;1,  VENTAS[[#This Row],[Total]]*10%, 0)</f>
        <v>0</v>
      </c>
      <c r="K171" s="59">
        <f>IFERROR(VLOOKUP(VENTAS[[#This Row],[Código del producto Vendido]],STOCK[],16,FALSE)*VENTAS[[#This Row],[Cantidad]] + VLOOKUP(VENTAS[[#This Row],[Código del producto Vendido]],STOCK[],19,FALSE)*VENTAS[[#This Row],[Cantidad]],VENTAS[[#This Row],[Total]])</f>
        <v>15.327272727272726</v>
      </c>
      <c r="L171" s="59">
        <f>VENTAS[[#This Row],[Total]]-VENTAS[[#This Row],[Comisión 10%]]-VENTAS[[#This Row],[Costo SIN Comision]]</f>
        <v>6.6727272727272737</v>
      </c>
      <c r="M171" s="59"/>
    </row>
    <row r="172" spans="1:13" ht="20" customHeight="1">
      <c r="A172" s="56">
        <v>45065</v>
      </c>
      <c r="B172" s="57"/>
      <c r="C172" s="57" t="s">
        <v>468</v>
      </c>
      <c r="D172" s="57"/>
      <c r="E172" s="57" t="s">
        <v>438</v>
      </c>
      <c r="F172" s="58" t="str">
        <f>IFERROR(VLOOKUP(VENTAS[[#This Row],[Código del producto Vendido]],STOCK[],5,FALSE),"-")</f>
        <v xml:space="preserve"> Pantaloneta Verde</v>
      </c>
      <c r="G172" s="58">
        <v>1</v>
      </c>
      <c r="H172" s="59">
        <v>25</v>
      </c>
      <c r="I172" s="59">
        <f>VENTAS[[#This Row],[Cantidad]]*VENTAS[[#This Row],[Precio Venta]]</f>
        <v>25</v>
      </c>
      <c r="J172" s="59">
        <f>IF(VENTAS[[#This Row],[Nombre del Gestor]]&gt;1,  VENTAS[[#This Row],[Total]]*10%, 0)</f>
        <v>0</v>
      </c>
      <c r="K172" s="59">
        <f>IFERROR(VLOOKUP(VENTAS[[#This Row],[Código del producto Vendido]],STOCK[],16,FALSE)*VENTAS[[#This Row],[Cantidad]] + VLOOKUP(VENTAS[[#This Row],[Código del producto Vendido]],STOCK[],19,FALSE)*VENTAS[[#This Row],[Cantidad]],VENTAS[[#This Row],[Total]])</f>
        <v>14.871363636363636</v>
      </c>
      <c r="L172" s="59">
        <f>VENTAS[[#This Row],[Total]]-VENTAS[[#This Row],[Comisión 10%]]-VENTAS[[#This Row],[Costo SIN Comision]]</f>
        <v>10.128636363636364</v>
      </c>
      <c r="M172" s="59"/>
    </row>
    <row r="173" spans="1:13" ht="20" customHeight="1">
      <c r="A173" s="56">
        <v>45065</v>
      </c>
      <c r="B173" s="57"/>
      <c r="C173" s="57" t="s">
        <v>469</v>
      </c>
      <c r="D173" s="57"/>
      <c r="E173" s="57" t="s">
        <v>687</v>
      </c>
      <c r="F173" s="58" t="str">
        <f>IFERROR(VLOOKUP(VENTAS[[#This Row],[Código del producto Vendido]],STOCK[],5,FALSE),"-")</f>
        <v>Bañador bikini floral</v>
      </c>
      <c r="G173" s="58">
        <v>1</v>
      </c>
      <c r="H173" s="59">
        <v>25</v>
      </c>
      <c r="I173" s="59">
        <f>VENTAS[[#This Row],[Cantidad]]*VENTAS[[#This Row],[Precio Venta]]</f>
        <v>25</v>
      </c>
      <c r="J173" s="59">
        <f>IF(VENTAS[[#This Row],[Nombre del Gestor]]&gt;1,  VENTAS[[#This Row],[Total]]*10%, 0)</f>
        <v>0</v>
      </c>
      <c r="K173" s="59">
        <f>IFERROR(VLOOKUP(VENTAS[[#This Row],[Código del producto Vendido]],STOCK[],16,FALSE)*VENTAS[[#This Row],[Cantidad]] + VLOOKUP(VENTAS[[#This Row],[Código del producto Vendido]],STOCK[],19,FALSE)*VENTAS[[#This Row],[Cantidad]],VENTAS[[#This Row],[Total]])</f>
        <v>16.604444444444443</v>
      </c>
      <c r="L173" s="59">
        <f>VENTAS[[#This Row],[Total]]-VENTAS[[#This Row],[Comisión 10%]]-VENTAS[[#This Row],[Costo SIN Comision]]</f>
        <v>8.395555555555557</v>
      </c>
      <c r="M173" s="59"/>
    </row>
    <row r="174" spans="1:13" ht="20" customHeight="1">
      <c r="A174" s="56">
        <v>45065</v>
      </c>
      <c r="B174" s="57"/>
      <c r="C174" s="57" t="s">
        <v>471</v>
      </c>
      <c r="D174" s="57"/>
      <c r="E174" s="57" t="s">
        <v>92</v>
      </c>
      <c r="F174" s="58" t="str">
        <f>IFERROR(VLOOKUP(VENTAS[[#This Row],[Código del producto Vendido]],STOCK[],5,FALSE),"-")</f>
        <v>Vestido de un hombro con nudo</v>
      </c>
      <c r="G174" s="58">
        <v>1</v>
      </c>
      <c r="H174" s="59">
        <v>15</v>
      </c>
      <c r="I174" s="59">
        <f>VENTAS[[#This Row],[Cantidad]]*VENTAS[[#This Row],[Precio Venta]]</f>
        <v>15</v>
      </c>
      <c r="J174" s="59">
        <f>IF(VENTAS[[#This Row],[Nombre del Gestor]]&gt;1,  VENTAS[[#This Row],[Total]]*10%, 0)</f>
        <v>0</v>
      </c>
      <c r="K174" s="59">
        <f>IFERROR(VLOOKUP(VENTAS[[#This Row],[Código del producto Vendido]],STOCK[],16,FALSE)*VENTAS[[#This Row],[Cantidad]] + VLOOKUP(VENTAS[[#This Row],[Código del producto Vendido]],STOCK[],19,FALSE)*VENTAS[[#This Row],[Cantidad]],VENTAS[[#This Row],[Total]])</f>
        <v>12.835000000000001</v>
      </c>
      <c r="L174" s="59">
        <f>VENTAS[[#This Row],[Total]]-VENTAS[[#This Row],[Comisión 10%]]-VENTAS[[#This Row],[Costo SIN Comision]]</f>
        <v>2.1649999999999991</v>
      </c>
      <c r="M174" s="59"/>
    </row>
    <row r="175" spans="1:13" ht="20" customHeight="1">
      <c r="A175" s="56">
        <v>45065</v>
      </c>
      <c r="B175" s="57"/>
      <c r="C175" s="57" t="s">
        <v>471</v>
      </c>
      <c r="D175" s="57"/>
      <c r="E175" s="57" t="s">
        <v>100</v>
      </c>
      <c r="F175" s="58" t="str">
        <f>IFERROR(VLOOKUP(VENTAS[[#This Row],[Código del producto Vendido]],STOCK[],5,FALSE),"-")</f>
        <v>Elegant Vestido ajustado con estampado de leopardo</v>
      </c>
      <c r="G175" s="58">
        <v>1</v>
      </c>
      <c r="H175" s="59">
        <v>15</v>
      </c>
      <c r="I175" s="59">
        <f>VENTAS[[#This Row],[Cantidad]]*VENTAS[[#This Row],[Precio Venta]]</f>
        <v>15</v>
      </c>
      <c r="J175" s="59">
        <f>IF(VENTAS[[#This Row],[Nombre del Gestor]]&gt;1,  VENTAS[[#This Row],[Total]]*10%, 0)</f>
        <v>0</v>
      </c>
      <c r="K175" s="59">
        <f>IFERROR(VLOOKUP(VENTAS[[#This Row],[Código del producto Vendido]],STOCK[],16,FALSE)*VENTAS[[#This Row],[Cantidad]] + VLOOKUP(VENTAS[[#This Row],[Código del producto Vendido]],STOCK[],19,FALSE)*VENTAS[[#This Row],[Cantidad]],VENTAS[[#This Row],[Total]])</f>
        <v>7.2483333333333331</v>
      </c>
      <c r="L175" s="59">
        <f>VENTAS[[#This Row],[Total]]-VENTAS[[#This Row],[Comisión 10%]]-VENTAS[[#This Row],[Costo SIN Comision]]</f>
        <v>7.7516666666666669</v>
      </c>
      <c r="M175" s="59"/>
    </row>
    <row r="176" spans="1:13" ht="20" customHeight="1">
      <c r="A176" s="56">
        <v>45065</v>
      </c>
      <c r="B176" s="57"/>
      <c r="C176" s="57" t="s">
        <v>471</v>
      </c>
      <c r="D176" s="57"/>
      <c r="E176" s="57" t="s">
        <v>730</v>
      </c>
      <c r="F176" s="58" t="str">
        <f>IFERROR(VLOOKUP(VENTAS[[#This Row],[Código del producto Vendido]],STOCK[],5,FALSE),"-")</f>
        <v>Top cruzado blanco</v>
      </c>
      <c r="G176" s="58">
        <v>1</v>
      </c>
      <c r="H176" s="59">
        <v>9</v>
      </c>
      <c r="I176" s="59">
        <f>VENTAS[[#This Row],[Cantidad]]*VENTAS[[#This Row],[Precio Venta]]</f>
        <v>9</v>
      </c>
      <c r="J176" s="59">
        <f>IF(VENTAS[[#This Row],[Nombre del Gestor]]&gt;1,  VENTAS[[#This Row],[Total]]*10%, 0)</f>
        <v>0</v>
      </c>
      <c r="K176" s="59">
        <f>IFERROR(VLOOKUP(VENTAS[[#This Row],[Código del producto Vendido]],STOCK[],16,FALSE)*VENTAS[[#This Row],[Cantidad]] + VLOOKUP(VENTAS[[#This Row],[Código del producto Vendido]],STOCK[],19,FALSE)*VENTAS[[#This Row],[Cantidad]],VENTAS[[#This Row],[Total]])</f>
        <v>5.1933333333333334</v>
      </c>
      <c r="L176" s="59">
        <f>VENTAS[[#This Row],[Total]]-VENTAS[[#This Row],[Comisión 10%]]-VENTAS[[#This Row],[Costo SIN Comision]]</f>
        <v>3.8066666666666666</v>
      </c>
      <c r="M176" s="59"/>
    </row>
    <row r="177" spans="1:13" ht="20" customHeight="1">
      <c r="A177" s="56">
        <v>45065</v>
      </c>
      <c r="B177" s="57"/>
      <c r="C177" s="57" t="s">
        <v>471</v>
      </c>
      <c r="D177" s="57"/>
      <c r="E177" s="57" t="s">
        <v>217</v>
      </c>
      <c r="F177" s="58" t="str">
        <f>IFERROR(VLOOKUP(VENTAS[[#This Row],[Código del producto Vendido]],STOCK[],5,FALSE),"-")</f>
        <v>Vestido acanalado de un hombro</v>
      </c>
      <c r="G177" s="58">
        <v>1</v>
      </c>
      <c r="H177" s="59">
        <v>18</v>
      </c>
      <c r="I177" s="59">
        <f>VENTAS[[#This Row],[Cantidad]]*VENTAS[[#This Row],[Precio Venta]]</f>
        <v>18</v>
      </c>
      <c r="J177" s="59">
        <f>IF(VENTAS[[#This Row],[Nombre del Gestor]]&gt;1,  VENTAS[[#This Row],[Total]]*10%, 0)</f>
        <v>0</v>
      </c>
      <c r="K177" s="59">
        <f>IFERROR(VLOOKUP(VENTAS[[#This Row],[Código del producto Vendido]],STOCK[],16,FALSE)*VENTAS[[#This Row],[Cantidad]] + VLOOKUP(VENTAS[[#This Row],[Código del producto Vendido]],STOCK[],19,FALSE)*VENTAS[[#This Row],[Cantidad]],VENTAS[[#This Row],[Total]])</f>
        <v>11.944444444444445</v>
      </c>
      <c r="L177" s="59">
        <f>VENTAS[[#This Row],[Total]]-VENTAS[[#This Row],[Comisión 10%]]-VENTAS[[#This Row],[Costo SIN Comision]]</f>
        <v>6.0555555555555554</v>
      </c>
      <c r="M177" s="59"/>
    </row>
    <row r="178" spans="1:13" ht="20" customHeight="1">
      <c r="A178" s="56"/>
      <c r="B178" s="57" t="s">
        <v>396</v>
      </c>
      <c r="C178" s="57" t="s">
        <v>448</v>
      </c>
      <c r="D178" s="57"/>
      <c r="E178" s="57" t="s">
        <v>218</v>
      </c>
      <c r="F178" s="58" t="str">
        <f>IFERROR(VLOOKUP(VENTAS[[#This Row],[Código del producto Vendido]],STOCK[],5,FALSE),"-")</f>
        <v>-</v>
      </c>
      <c r="G178" s="58">
        <v>1</v>
      </c>
      <c r="H178" s="59">
        <v>18</v>
      </c>
      <c r="I178" s="59">
        <f>VENTAS[[#This Row],[Cantidad]]*VENTAS[[#This Row],[Precio Venta]]</f>
        <v>18</v>
      </c>
      <c r="J178" s="59">
        <f>IF(VENTAS[[#This Row],[Nombre del Gestor]]&gt;1,  VENTAS[[#This Row],[Total]]*10%, 0)</f>
        <v>0</v>
      </c>
      <c r="K178" s="59">
        <f>IFERROR(VLOOKUP(VENTAS[[#This Row],[Código del producto Vendido]],STOCK[],16,FALSE)*VENTAS[[#This Row],[Cantidad]] + VLOOKUP(VENTAS[[#This Row],[Código del producto Vendido]],STOCK[],19,FALSE)*VENTAS[[#This Row],[Cantidad]],VENTAS[[#This Row],[Total]])</f>
        <v>18</v>
      </c>
      <c r="L178" s="59">
        <f>VENTAS[[#This Row],[Total]]-VENTAS[[#This Row],[Comisión 10%]]-VENTAS[[#This Row],[Costo SIN Comision]]</f>
        <v>0</v>
      </c>
      <c r="M178" s="59"/>
    </row>
    <row r="179" spans="1:13" ht="20" customHeight="1">
      <c r="A179" s="56">
        <v>45065</v>
      </c>
      <c r="B179" s="57"/>
      <c r="C179" s="57" t="s">
        <v>472</v>
      </c>
      <c r="D179" s="57"/>
      <c r="E179" s="57" t="s">
        <v>914</v>
      </c>
      <c r="F179" s="58" t="str">
        <f>IFERROR(VLOOKUP(VENTAS[[#This Row],[Código del producto Vendido]],STOCK[],5,FALSE),"-")</f>
        <v>Jeans Elastizados Pierna Ancha</v>
      </c>
      <c r="G179" s="58">
        <v>1</v>
      </c>
      <c r="H179" s="59">
        <v>35</v>
      </c>
      <c r="I179" s="59">
        <f>VENTAS[[#This Row],[Cantidad]]*VENTAS[[#This Row],[Precio Venta]]</f>
        <v>35</v>
      </c>
      <c r="J179" s="59">
        <f>IF(VENTAS[[#This Row],[Nombre del Gestor]]&gt;1,  VENTAS[[#This Row],[Total]]*10%, 0)</f>
        <v>0</v>
      </c>
      <c r="K179" s="59">
        <f>IFERROR(VLOOKUP(VENTAS[[#This Row],[Código del producto Vendido]],STOCK[],16,FALSE)*VENTAS[[#This Row],[Cantidad]] + VLOOKUP(VENTAS[[#This Row],[Código del producto Vendido]],STOCK[],19,FALSE)*VENTAS[[#This Row],[Cantidad]],VENTAS[[#This Row],[Total]])</f>
        <v>27.52272727272727</v>
      </c>
      <c r="L179" s="59">
        <f>VENTAS[[#This Row],[Total]]-VENTAS[[#This Row],[Comisión 10%]]-VENTAS[[#This Row],[Costo SIN Comision]]</f>
        <v>7.4772727272727302</v>
      </c>
      <c r="M179" s="59"/>
    </row>
    <row r="180" spans="1:13" ht="20" customHeight="1">
      <c r="A180" s="56">
        <v>45067</v>
      </c>
      <c r="B180" s="57"/>
      <c r="C180" s="57" t="s">
        <v>489</v>
      </c>
      <c r="D180" s="57"/>
      <c r="E180" s="57" t="s">
        <v>433</v>
      </c>
      <c r="F180" s="58" t="str">
        <f>IFERROR(VLOOKUP(VENTAS[[#This Row],[Código del producto Vendido]],STOCK[],5,FALSE),"-")</f>
        <v>Camiseta con figura</v>
      </c>
      <c r="G180" s="58">
        <v>1</v>
      </c>
      <c r="H180" s="59">
        <v>14</v>
      </c>
      <c r="I180" s="59">
        <f>VENTAS[[#This Row],[Cantidad]]*VENTAS[[#This Row],[Precio Venta]]</f>
        <v>14</v>
      </c>
      <c r="J180" s="59">
        <f>IF(VENTAS[[#This Row],[Nombre del Gestor]]&gt;1,  VENTAS[[#This Row],[Total]]*10%, 0)</f>
        <v>0</v>
      </c>
      <c r="K180" s="59">
        <f>IFERROR(VLOOKUP(VENTAS[[#This Row],[Código del producto Vendido]],STOCK[],16,FALSE)*VENTAS[[#This Row],[Cantidad]] + VLOOKUP(VENTAS[[#This Row],[Código del producto Vendido]],STOCK[],19,FALSE)*VENTAS[[#This Row],[Cantidad]],VENTAS[[#This Row],[Total]])</f>
        <v>10.077272727272726</v>
      </c>
      <c r="L180" s="59">
        <f>VENTAS[[#This Row],[Total]]-VENTAS[[#This Row],[Comisión 10%]]-VENTAS[[#This Row],[Costo SIN Comision]]</f>
        <v>3.9227272727272737</v>
      </c>
      <c r="M180" s="59"/>
    </row>
    <row r="181" spans="1:13" ht="20" customHeight="1">
      <c r="A181" s="56">
        <v>45067</v>
      </c>
      <c r="B181" s="57"/>
      <c r="C181" s="57" t="s">
        <v>489</v>
      </c>
      <c r="D181" s="57"/>
      <c r="E181" s="57" t="s">
        <v>917</v>
      </c>
      <c r="F181" s="58" t="str">
        <f>IFERROR(VLOOKUP(VENTAS[[#This Row],[Código del producto Vendido]],STOCK[],5,FALSE),"-")</f>
        <v>Jeans Ajustados Claro</v>
      </c>
      <c r="G181" s="58">
        <v>1</v>
      </c>
      <c r="H181" s="59">
        <v>35</v>
      </c>
      <c r="I181" s="59">
        <f>VENTAS[[#This Row],[Cantidad]]*VENTAS[[#This Row],[Precio Venta]]</f>
        <v>35</v>
      </c>
      <c r="J181" s="59">
        <f>IF(VENTAS[[#This Row],[Nombre del Gestor]]&gt;1,  VENTAS[[#This Row],[Total]]*10%, 0)</f>
        <v>0</v>
      </c>
      <c r="K181" s="59">
        <f>IFERROR(VLOOKUP(VENTAS[[#This Row],[Código del producto Vendido]],STOCK[],16,FALSE)*VENTAS[[#This Row],[Cantidad]] + VLOOKUP(VENTAS[[#This Row],[Código del producto Vendido]],STOCK[],19,FALSE)*VENTAS[[#This Row],[Cantidad]],VENTAS[[#This Row],[Total]])</f>
        <v>25.818181818181817</v>
      </c>
      <c r="L181" s="59">
        <f>VENTAS[[#This Row],[Total]]-VENTAS[[#This Row],[Comisión 10%]]-VENTAS[[#This Row],[Costo SIN Comision]]</f>
        <v>9.1818181818181834</v>
      </c>
      <c r="M181" s="59"/>
    </row>
    <row r="182" spans="1:13" ht="20" customHeight="1">
      <c r="A182" s="56">
        <v>45067</v>
      </c>
      <c r="B182" s="57"/>
      <c r="C182" s="57" t="s">
        <v>489</v>
      </c>
      <c r="D182" s="57"/>
      <c r="E182" s="57" t="s">
        <v>223</v>
      </c>
      <c r="F182" s="58" t="str">
        <f>IFERROR(VLOOKUP(VENTAS[[#This Row],[Código del producto Vendido]],STOCK[],5,FALSE),"-")</f>
        <v>Sandalias prácticas</v>
      </c>
      <c r="G182" s="58">
        <v>1</v>
      </c>
      <c r="H182" s="59">
        <v>30</v>
      </c>
      <c r="I182" s="59">
        <f>VENTAS[[#This Row],[Cantidad]]*VENTAS[[#This Row],[Precio Venta]]</f>
        <v>30</v>
      </c>
      <c r="J182" s="59">
        <f>IF(VENTAS[[#This Row],[Nombre del Gestor]]&gt;1,  VENTAS[[#This Row],[Total]]*10%, 0)</f>
        <v>0</v>
      </c>
      <c r="K182" s="59">
        <f>IFERROR(VLOOKUP(VENTAS[[#This Row],[Código del producto Vendido]],STOCK[],16,FALSE)*VENTAS[[#This Row],[Cantidad]] + VLOOKUP(VENTAS[[#This Row],[Código del producto Vendido]],STOCK[],19,FALSE)*VENTAS[[#This Row],[Cantidad]],VENTAS[[#This Row],[Total]])</f>
        <v>23.277777777777779</v>
      </c>
      <c r="L182" s="59">
        <f>VENTAS[[#This Row],[Total]]-VENTAS[[#This Row],[Comisión 10%]]-VENTAS[[#This Row],[Costo SIN Comision]]</f>
        <v>6.7222222222222214</v>
      </c>
      <c r="M182" s="59"/>
    </row>
    <row r="183" spans="1:13" ht="20" customHeight="1">
      <c r="A183" s="56">
        <v>45067</v>
      </c>
      <c r="B183" s="57"/>
      <c r="C183" s="57" t="s">
        <v>490</v>
      </c>
      <c r="D183" s="57"/>
      <c r="E183" s="57" t="s">
        <v>53</v>
      </c>
      <c r="F183" s="58" t="str">
        <f>IFERROR(VLOOKUP(VENTAS[[#This Row],[Código del producto Vendido]],STOCK[],5,FALSE),"-")</f>
        <v>Pantalones de pierna ancha de talle alto con abertura</v>
      </c>
      <c r="G183" s="58">
        <v>1</v>
      </c>
      <c r="H183" s="59">
        <v>25</v>
      </c>
      <c r="I183" s="59">
        <f>VENTAS[[#This Row],[Cantidad]]*VENTAS[[#This Row],[Precio Venta]]</f>
        <v>25</v>
      </c>
      <c r="J183" s="59">
        <f>IF(VENTAS[[#This Row],[Nombre del Gestor]]&gt;1,  VENTAS[[#This Row],[Total]]*10%, 0)</f>
        <v>0</v>
      </c>
      <c r="K183" s="59">
        <f>IFERROR(VLOOKUP(VENTAS[[#This Row],[Código del producto Vendido]],STOCK[],16,FALSE)*VENTAS[[#This Row],[Cantidad]] + VLOOKUP(VENTAS[[#This Row],[Código del producto Vendido]],STOCK[],19,FALSE)*VENTAS[[#This Row],[Cantidad]],VENTAS[[#This Row],[Total]])</f>
        <v>13.071111111111112</v>
      </c>
      <c r="L183" s="59">
        <f>VENTAS[[#This Row],[Total]]-VENTAS[[#This Row],[Comisión 10%]]-VENTAS[[#This Row],[Costo SIN Comision]]</f>
        <v>11.928888888888888</v>
      </c>
      <c r="M183" s="59"/>
    </row>
    <row r="184" spans="1:13" ht="20" customHeight="1">
      <c r="A184" s="56">
        <v>45067</v>
      </c>
      <c r="B184" s="57"/>
      <c r="C184" s="57" t="s">
        <v>490</v>
      </c>
      <c r="D184" s="57"/>
      <c r="E184" s="57" t="s">
        <v>447</v>
      </c>
      <c r="F184" s="58" t="str">
        <f>IFERROR(VLOOKUP(VENTAS[[#This Row],[Código del producto Vendido]],STOCK[],5,FALSE),"-")</f>
        <v>Top Dreamer Blanco</v>
      </c>
      <c r="G184" s="58">
        <v>1</v>
      </c>
      <c r="H184" s="59">
        <v>12</v>
      </c>
      <c r="I184" s="59">
        <f>VENTAS[[#This Row],[Cantidad]]*VENTAS[[#This Row],[Precio Venta]]</f>
        <v>12</v>
      </c>
      <c r="J184" s="59">
        <f>IF(VENTAS[[#This Row],[Nombre del Gestor]]&gt;1,  VENTAS[[#This Row],[Total]]*10%, 0)</f>
        <v>0</v>
      </c>
      <c r="K184" s="59">
        <f>IFERROR(VLOOKUP(VENTAS[[#This Row],[Código del producto Vendido]],STOCK[],16,FALSE)*VENTAS[[#This Row],[Cantidad]] + VLOOKUP(VENTAS[[#This Row],[Código del producto Vendido]],STOCK[],19,FALSE)*VENTAS[[#This Row],[Cantidad]],VENTAS[[#This Row],[Total]])</f>
        <v>6.7590909090909079</v>
      </c>
      <c r="L184" s="59">
        <f>VENTAS[[#This Row],[Total]]-VENTAS[[#This Row],[Comisión 10%]]-VENTAS[[#This Row],[Costo SIN Comision]]</f>
        <v>5.2409090909090921</v>
      </c>
      <c r="M184" s="59"/>
    </row>
    <row r="185" spans="1:13" ht="20" customHeight="1">
      <c r="A185" s="56">
        <v>45067</v>
      </c>
      <c r="B185" s="57"/>
      <c r="C185" s="57" t="s">
        <v>490</v>
      </c>
      <c r="D185" s="57"/>
      <c r="E185" s="57" t="s">
        <v>54</v>
      </c>
      <c r="F185" s="58" t="str">
        <f>IFERROR(VLOOKUP(VENTAS[[#This Row],[Código del producto Vendido]],STOCK[],5,FALSE),"-")</f>
        <v>Top estampado de cuello con cordón</v>
      </c>
      <c r="G185" s="58">
        <v>1</v>
      </c>
      <c r="H185" s="59">
        <v>12</v>
      </c>
      <c r="I185" s="59">
        <f>VENTAS[[#This Row],[Cantidad]]*VENTAS[[#This Row],[Precio Venta]]</f>
        <v>12</v>
      </c>
      <c r="J185" s="59">
        <f>IF(VENTAS[[#This Row],[Nombre del Gestor]]&gt;1,  VENTAS[[#This Row],[Total]]*10%, 0)</f>
        <v>0</v>
      </c>
      <c r="K185" s="59">
        <f>IFERROR(VLOOKUP(VENTAS[[#This Row],[Código del producto Vendido]],STOCK[],16,FALSE)*VENTAS[[#This Row],[Cantidad]] + VLOOKUP(VENTAS[[#This Row],[Código del producto Vendido]],STOCK[],19,FALSE)*VENTAS[[#This Row],[Cantidad]],VENTAS[[#This Row],[Total]])</f>
        <v>8.2222222222222214</v>
      </c>
      <c r="L185" s="59">
        <f>VENTAS[[#This Row],[Total]]-VENTAS[[#This Row],[Comisión 10%]]-VENTAS[[#This Row],[Costo SIN Comision]]</f>
        <v>3.7777777777777786</v>
      </c>
      <c r="M185" s="59"/>
    </row>
    <row r="186" spans="1:13" ht="20" customHeight="1">
      <c r="A186" s="56">
        <v>45067</v>
      </c>
      <c r="B186" s="57"/>
      <c r="C186" s="57" t="s">
        <v>491</v>
      </c>
      <c r="D186" s="57"/>
      <c r="E186" s="57" t="s">
        <v>871</v>
      </c>
      <c r="F186" s="58" t="str">
        <f>IFERROR(VLOOKUP(VENTAS[[#This Row],[Código del producto Vendido]],STOCK[],5,FALSE),"-")</f>
        <v>Vestido Tropical</v>
      </c>
      <c r="G186" s="58">
        <v>1</v>
      </c>
      <c r="H186" s="59">
        <v>30</v>
      </c>
      <c r="I186" s="59">
        <f>VENTAS[[#This Row],[Cantidad]]*VENTAS[[#This Row],[Precio Venta]]</f>
        <v>30</v>
      </c>
      <c r="J186" s="59">
        <f>IF(VENTAS[[#This Row],[Nombre del Gestor]]&gt;1,  VENTAS[[#This Row],[Total]]*10%, 0)</f>
        <v>0</v>
      </c>
      <c r="K186" s="59">
        <f>IFERROR(VLOOKUP(VENTAS[[#This Row],[Código del producto Vendido]],STOCK[],16,FALSE)*VENTAS[[#This Row],[Cantidad]] + VLOOKUP(VENTAS[[#This Row],[Código del producto Vendido]],STOCK[],19,FALSE)*VENTAS[[#This Row],[Cantidad]],VENTAS[[#This Row],[Total]])</f>
        <v>19.018636363636364</v>
      </c>
      <c r="L186" s="59">
        <f>VENTAS[[#This Row],[Total]]-VENTAS[[#This Row],[Comisión 10%]]-VENTAS[[#This Row],[Costo SIN Comision]]</f>
        <v>10.981363636363636</v>
      </c>
      <c r="M186" s="59"/>
    </row>
    <row r="187" spans="1:13" ht="20" customHeight="1">
      <c r="A187" s="56">
        <v>45067</v>
      </c>
      <c r="B187" s="57"/>
      <c r="C187" s="57" t="s">
        <v>491</v>
      </c>
      <c r="D187" s="57"/>
      <c r="E187" s="57" t="s">
        <v>567</v>
      </c>
      <c r="F187" s="58" t="str">
        <f>IFERROR(VLOOKUP(VENTAS[[#This Row],[Código del producto Vendido]],STOCK[],5,FALSE),"-")</f>
        <v>Pareo pantalón de malla</v>
      </c>
      <c r="G187" s="58">
        <v>1</v>
      </c>
      <c r="H187" s="59">
        <v>15</v>
      </c>
      <c r="I187" s="59">
        <f>VENTAS[[#This Row],[Cantidad]]*VENTAS[[#This Row],[Precio Venta]]</f>
        <v>15</v>
      </c>
      <c r="J187" s="59">
        <f>IF(VENTAS[[#This Row],[Nombre del Gestor]]&gt;1,  VENTAS[[#This Row],[Total]]*10%, 0)</f>
        <v>0</v>
      </c>
      <c r="K187" s="59">
        <f>IFERROR(VLOOKUP(VENTAS[[#This Row],[Código del producto Vendido]],STOCK[],16,FALSE)*VENTAS[[#This Row],[Cantidad]] + VLOOKUP(VENTAS[[#This Row],[Código del producto Vendido]],STOCK[],19,FALSE)*VENTAS[[#This Row],[Cantidad]],VENTAS[[#This Row],[Total]])</f>
        <v>9.9555555555555557</v>
      </c>
      <c r="L187" s="59">
        <f>VENTAS[[#This Row],[Total]]-VENTAS[[#This Row],[Comisión 10%]]-VENTAS[[#This Row],[Costo SIN Comision]]</f>
        <v>5.0444444444444443</v>
      </c>
      <c r="M187" s="59"/>
    </row>
    <row r="188" spans="1:13" ht="20" customHeight="1">
      <c r="A188" s="56">
        <v>45068</v>
      </c>
      <c r="B188" s="57"/>
      <c r="C188" s="57" t="s">
        <v>492</v>
      </c>
      <c r="D188" s="57"/>
      <c r="E188" s="57" t="s">
        <v>48</v>
      </c>
      <c r="F188" s="58" t="str">
        <f>IFERROR(VLOOKUP(VENTAS[[#This Row],[Código del producto Vendido]],STOCK[],5,FALSE),"-")</f>
        <v>Vestido de manga farol con cordón delantero</v>
      </c>
      <c r="G188" s="58">
        <v>1</v>
      </c>
      <c r="H188" s="59">
        <v>25</v>
      </c>
      <c r="I188" s="59">
        <f>VENTAS[[#This Row],[Cantidad]]*VENTAS[[#This Row],[Precio Venta]]</f>
        <v>25</v>
      </c>
      <c r="J188" s="59">
        <f>IF(VENTAS[[#This Row],[Nombre del Gestor]]&gt;1,  VENTAS[[#This Row],[Total]]*10%, 0)</f>
        <v>0</v>
      </c>
      <c r="K188" s="59">
        <f>IFERROR(VLOOKUP(VENTAS[[#This Row],[Código del producto Vendido]],STOCK[],16,FALSE)*VENTAS[[#This Row],[Cantidad]] + VLOOKUP(VENTAS[[#This Row],[Código del producto Vendido]],STOCK[],19,FALSE)*VENTAS[[#This Row],[Cantidad]],VENTAS[[#This Row],[Total]])</f>
        <v>17.322222222222223</v>
      </c>
      <c r="L188" s="59">
        <f>VENTAS[[#This Row],[Total]]-VENTAS[[#This Row],[Comisión 10%]]-VENTAS[[#This Row],[Costo SIN Comision]]</f>
        <v>7.6777777777777771</v>
      </c>
      <c r="M188" s="59"/>
    </row>
    <row r="189" spans="1:13" ht="20" customHeight="1">
      <c r="A189" s="56">
        <v>45068</v>
      </c>
      <c r="B189" s="57"/>
      <c r="C189" s="57" t="s">
        <v>492</v>
      </c>
      <c r="D189" s="57"/>
      <c r="E189" s="57" t="s">
        <v>57</v>
      </c>
      <c r="F189" s="58" t="str">
        <f>IFERROR(VLOOKUP(VENTAS[[#This Row],[Código del producto Vendido]],STOCK[],5,FALSE),"-")</f>
        <v>Vestido de cuello cuadrado de espalda abierta</v>
      </c>
      <c r="G189" s="58">
        <v>1</v>
      </c>
      <c r="H189" s="59">
        <v>20</v>
      </c>
      <c r="I189" s="59">
        <f>VENTAS[[#This Row],[Cantidad]]*VENTAS[[#This Row],[Precio Venta]]</f>
        <v>20</v>
      </c>
      <c r="J189" s="59">
        <f>IF(VENTAS[[#This Row],[Nombre del Gestor]]&gt;1,  VENTAS[[#This Row],[Total]]*10%, 0)</f>
        <v>0</v>
      </c>
      <c r="K189" s="59">
        <f>IFERROR(VLOOKUP(VENTAS[[#This Row],[Código del producto Vendido]],STOCK[],16,FALSE)*VENTAS[[#This Row],[Cantidad]] + VLOOKUP(VENTAS[[#This Row],[Código del producto Vendido]],STOCK[],19,FALSE)*VENTAS[[#This Row],[Cantidad]],VENTAS[[#This Row],[Total]])</f>
        <v>11.795555555555556</v>
      </c>
      <c r="L189" s="59">
        <f>VENTAS[[#This Row],[Total]]-VENTAS[[#This Row],[Comisión 10%]]-VENTAS[[#This Row],[Costo SIN Comision]]</f>
        <v>8.2044444444444444</v>
      </c>
      <c r="M189" s="59"/>
    </row>
    <row r="190" spans="1:13" ht="20" customHeight="1">
      <c r="A190" s="56">
        <v>45068</v>
      </c>
      <c r="B190" s="57"/>
      <c r="C190" s="57" t="s">
        <v>393</v>
      </c>
      <c r="D190" s="57"/>
      <c r="E190" s="57" t="s">
        <v>50</v>
      </c>
      <c r="F190" s="58" t="str">
        <f>IFERROR(VLOOKUP(VENTAS[[#This Row],[Código del producto Vendido]],STOCK[],5,FALSE),"-")</f>
        <v>Vestido ajustado de tirantes</v>
      </c>
      <c r="G190" s="58">
        <v>1</v>
      </c>
      <c r="H190" s="59">
        <v>18</v>
      </c>
      <c r="I190" s="59">
        <f>VENTAS[[#This Row],[Cantidad]]*VENTAS[[#This Row],[Precio Venta]]</f>
        <v>18</v>
      </c>
      <c r="J190" s="59">
        <f>IF(VENTAS[[#This Row],[Nombre del Gestor]]&gt;1,  VENTAS[[#This Row],[Total]]*10%, 0)</f>
        <v>0</v>
      </c>
      <c r="K190" s="59">
        <f>IFERROR(VLOOKUP(VENTAS[[#This Row],[Código del producto Vendido]],STOCK[],16,FALSE)*VENTAS[[#This Row],[Cantidad]] + VLOOKUP(VENTAS[[#This Row],[Código del producto Vendido]],STOCK[],19,FALSE)*VENTAS[[#This Row],[Cantidad]],VENTAS[[#This Row],[Total]])</f>
        <v>7.706666666666667</v>
      </c>
      <c r="L190" s="59">
        <f>VENTAS[[#This Row],[Total]]-VENTAS[[#This Row],[Comisión 10%]]-VENTAS[[#This Row],[Costo SIN Comision]]</f>
        <v>10.293333333333333</v>
      </c>
      <c r="M190" s="59"/>
    </row>
    <row r="191" spans="1:13" ht="20" customHeight="1">
      <c r="A191" s="56">
        <v>45059</v>
      </c>
      <c r="B191" s="57"/>
      <c r="C191" s="57" t="s">
        <v>493</v>
      </c>
      <c r="D191" s="57"/>
      <c r="E191" s="57" t="s">
        <v>754</v>
      </c>
      <c r="F191" s="58" t="str">
        <f>IFERROR(VLOOKUP(VENTAS[[#This Row],[Código del producto Vendido]],STOCK[],5,FALSE),"-")</f>
        <v>Vestido con estampado floral</v>
      </c>
      <c r="G191" s="58">
        <v>1</v>
      </c>
      <c r="H191" s="59">
        <v>15</v>
      </c>
      <c r="I191" s="59">
        <f>VENTAS[[#This Row],[Cantidad]]*VENTAS[[#This Row],[Precio Venta]]</f>
        <v>15</v>
      </c>
      <c r="J191" s="59">
        <f>IF(VENTAS[[#This Row],[Nombre del Gestor]]&gt;1,  VENTAS[[#This Row],[Total]]*10%, 0)</f>
        <v>0</v>
      </c>
      <c r="K191" s="59">
        <f>IFERROR(VLOOKUP(VENTAS[[#This Row],[Código del producto Vendido]],STOCK[],16,FALSE)*VENTAS[[#This Row],[Cantidad]] + VLOOKUP(VENTAS[[#This Row],[Código del producto Vendido]],STOCK[],19,FALSE)*VENTAS[[#This Row],[Cantidad]],VENTAS[[#This Row],[Total]])</f>
        <v>10.722222222222221</v>
      </c>
      <c r="L191" s="59">
        <f>VENTAS[[#This Row],[Total]]-VENTAS[[#This Row],[Comisión 10%]]-VENTAS[[#This Row],[Costo SIN Comision]]</f>
        <v>4.2777777777777786</v>
      </c>
      <c r="M191" s="59"/>
    </row>
    <row r="192" spans="1:13" ht="20" customHeight="1">
      <c r="A192" s="56">
        <v>45059</v>
      </c>
      <c r="B192" s="57"/>
      <c r="C192" s="57" t="s">
        <v>493</v>
      </c>
      <c r="D192" s="57"/>
      <c r="E192" s="57" t="s">
        <v>751</v>
      </c>
      <c r="F192" s="58" t="str">
        <f>IFERROR(VLOOKUP(VENTAS[[#This Row],[Código del producto Vendido]],STOCK[],5,FALSE),"-")</f>
        <v>Vestido floral escote corazón</v>
      </c>
      <c r="G192" s="58">
        <v>1</v>
      </c>
      <c r="H192" s="59">
        <v>15</v>
      </c>
      <c r="I192" s="59">
        <f>VENTAS[[#This Row],[Cantidad]]*VENTAS[[#This Row],[Precio Venta]]</f>
        <v>15</v>
      </c>
      <c r="J192" s="59">
        <f>IF(VENTAS[[#This Row],[Nombre del Gestor]]&gt;1,  VENTAS[[#This Row],[Total]]*10%, 0)</f>
        <v>0</v>
      </c>
      <c r="K192" s="59">
        <f>IFERROR(VLOOKUP(VENTAS[[#This Row],[Código del producto Vendido]],STOCK[],16,FALSE)*VENTAS[[#This Row],[Cantidad]] + VLOOKUP(VENTAS[[#This Row],[Código del producto Vendido]],STOCK[],19,FALSE)*VENTAS[[#This Row],[Cantidad]],VENTAS[[#This Row],[Total]])</f>
        <v>10.722222222222221</v>
      </c>
      <c r="L192" s="59">
        <f>VENTAS[[#This Row],[Total]]-VENTAS[[#This Row],[Comisión 10%]]-VENTAS[[#This Row],[Costo SIN Comision]]</f>
        <v>4.2777777777777786</v>
      </c>
      <c r="M192" s="59"/>
    </row>
    <row r="193" spans="1:13" ht="20" customHeight="1">
      <c r="A193" s="56"/>
      <c r="B193" s="57"/>
      <c r="C193" s="57" t="s">
        <v>507</v>
      </c>
      <c r="D193" s="57"/>
      <c r="E193" s="57" t="s">
        <v>432</v>
      </c>
      <c r="F193" s="58" t="str">
        <f>IFERROR(VLOOKUP(VENTAS[[#This Row],[Código del producto Vendido]],STOCK[],5,FALSE),"-")</f>
        <v>Bañador Surf</v>
      </c>
      <c r="G193" s="58">
        <v>1</v>
      </c>
      <c r="H193" s="59">
        <v>25</v>
      </c>
      <c r="I193" s="59">
        <f>VENTAS[[#This Row],[Cantidad]]*VENTAS[[#This Row],[Precio Venta]]</f>
        <v>25</v>
      </c>
      <c r="J193" s="59">
        <f>IF(VENTAS[[#This Row],[Nombre del Gestor]]&gt;1,  VENTAS[[#This Row],[Total]]*10%, 0)</f>
        <v>0</v>
      </c>
      <c r="K193" s="59">
        <f>IFERROR(VLOOKUP(VENTAS[[#This Row],[Código del producto Vendido]],STOCK[],16,FALSE)*VENTAS[[#This Row],[Cantidad]] + VLOOKUP(VENTAS[[#This Row],[Código del producto Vendido]],STOCK[],19,FALSE)*VENTAS[[#This Row],[Cantidad]],VENTAS[[#This Row],[Total]])</f>
        <v>15.045454545454545</v>
      </c>
      <c r="L193" s="59">
        <f>VENTAS[[#This Row],[Total]]-VENTAS[[#This Row],[Comisión 10%]]-VENTAS[[#This Row],[Costo SIN Comision]]</f>
        <v>9.954545454545455</v>
      </c>
      <c r="M193" s="59"/>
    </row>
    <row r="194" spans="1:13" ht="20" customHeight="1">
      <c r="A194" s="56"/>
      <c r="B194" s="57" t="s">
        <v>509</v>
      </c>
      <c r="C194" s="69" t="s">
        <v>23</v>
      </c>
      <c r="D194" s="69"/>
      <c r="E194" s="57" t="s">
        <v>434</v>
      </c>
      <c r="F194" s="58" t="str">
        <f>IFERROR(VLOOKUP(VENTAS[[#This Row],[Código del producto Vendido]],STOCK[],5,FALSE),"-")</f>
        <v>Pantaloneta Roja</v>
      </c>
      <c r="G194" s="58">
        <v>1</v>
      </c>
      <c r="H194" s="59">
        <v>15</v>
      </c>
      <c r="I194" s="59">
        <f>VENTAS[[#This Row],[Cantidad]]*VENTAS[[#This Row],[Precio Venta]]</f>
        <v>15</v>
      </c>
      <c r="J194" s="59">
        <f>IF(VENTAS[[#This Row],[Nombre del Gestor]]&gt;1,  VENTAS[[#This Row],[Total]]*10%, 0)</f>
        <v>0</v>
      </c>
      <c r="K194" s="59">
        <f>IFERROR(VLOOKUP(VENTAS[[#This Row],[Código del producto Vendido]],STOCK[],16,FALSE)*VENTAS[[#This Row],[Cantidad]] + VLOOKUP(VENTAS[[#This Row],[Código del producto Vendido]],STOCK[],19,FALSE)*VENTAS[[#This Row],[Cantidad]],VENTAS[[#This Row],[Total]])</f>
        <v>11.609545454545454</v>
      </c>
      <c r="L194" s="59">
        <f>VENTAS[[#This Row],[Total]]-VENTAS[[#This Row],[Comisión 10%]]-VENTAS[[#This Row],[Costo SIN Comision]]</f>
        <v>3.3904545454545456</v>
      </c>
      <c r="M194" s="59"/>
    </row>
    <row r="195" spans="1:13" ht="20" customHeight="1">
      <c r="A195" s="56">
        <v>45059</v>
      </c>
      <c r="B195" s="57"/>
      <c r="C195" s="57"/>
      <c r="D195" s="57"/>
      <c r="E195" s="57" t="s">
        <v>915</v>
      </c>
      <c r="F195" s="58" t="str">
        <f>IFERROR(VLOOKUP(VENTAS[[#This Row],[Código del producto Vendido]],STOCK[],5,FALSE),"-")</f>
        <v>Jeans Elastizados Pierna Ancha</v>
      </c>
      <c r="G195" s="58">
        <v>1</v>
      </c>
      <c r="H195" s="59">
        <v>35</v>
      </c>
      <c r="I195" s="59">
        <f>VENTAS[[#This Row],[Cantidad]]*VENTAS[[#This Row],[Precio Venta]]</f>
        <v>35</v>
      </c>
      <c r="J195" s="59">
        <f>IF(VENTAS[[#This Row],[Nombre del Gestor]]&gt;1,  VENTAS[[#This Row],[Total]]*10%, 0)</f>
        <v>0</v>
      </c>
      <c r="K195" s="59">
        <f>IFERROR(VLOOKUP(VENTAS[[#This Row],[Código del producto Vendido]],STOCK[],16,FALSE)*VENTAS[[#This Row],[Cantidad]] + VLOOKUP(VENTAS[[#This Row],[Código del producto Vendido]],STOCK[],19,FALSE)*VENTAS[[#This Row],[Cantidad]],VENTAS[[#This Row],[Total]])</f>
        <v>27.52272727272727</v>
      </c>
      <c r="L195" s="59">
        <f>VENTAS[[#This Row],[Total]]-VENTAS[[#This Row],[Comisión 10%]]-VENTAS[[#This Row],[Costo SIN Comision]]</f>
        <v>7.4772727272727302</v>
      </c>
      <c r="M195" s="59"/>
    </row>
    <row r="196" spans="1:13" ht="20" customHeight="1">
      <c r="A196" s="56">
        <v>45070</v>
      </c>
      <c r="B196" s="57"/>
      <c r="C196" s="57"/>
      <c r="D196" s="57"/>
      <c r="E196" s="57" t="s">
        <v>687</v>
      </c>
      <c r="F196" s="58" t="str">
        <f>IFERROR(VLOOKUP(VENTAS[[#This Row],[Código del producto Vendido]],STOCK[],5,FALSE),"-")</f>
        <v>Bañador bikini floral</v>
      </c>
      <c r="G196" s="58">
        <v>1</v>
      </c>
      <c r="H196" s="59">
        <v>25</v>
      </c>
      <c r="I196" s="59">
        <f>VENTAS[[#This Row],[Cantidad]]*VENTAS[[#This Row],[Precio Venta]]</f>
        <v>25</v>
      </c>
      <c r="J196" s="59">
        <f>IF(VENTAS[[#This Row],[Nombre del Gestor]]&gt;1,  VENTAS[[#This Row],[Total]]*10%, 0)</f>
        <v>0</v>
      </c>
      <c r="K196" s="59">
        <f>IFERROR(VLOOKUP(VENTAS[[#This Row],[Código del producto Vendido]],STOCK[],16,FALSE)*VENTAS[[#This Row],[Cantidad]] + VLOOKUP(VENTAS[[#This Row],[Código del producto Vendido]],STOCK[],19,FALSE)*VENTAS[[#This Row],[Cantidad]],VENTAS[[#This Row],[Total]])</f>
        <v>16.604444444444443</v>
      </c>
      <c r="L196" s="59">
        <f>VENTAS[[#This Row],[Total]]-VENTAS[[#This Row],[Comisión 10%]]-VENTAS[[#This Row],[Costo SIN Comision]]</f>
        <v>8.395555555555557</v>
      </c>
      <c r="M196" s="59"/>
    </row>
    <row r="197" spans="1:13" ht="20" customHeight="1">
      <c r="A197" s="56">
        <v>45070</v>
      </c>
      <c r="B197" s="57"/>
      <c r="C197" s="57"/>
      <c r="D197" s="57"/>
      <c r="E197" s="57" t="s">
        <v>133</v>
      </c>
      <c r="F197" s="58" t="str">
        <f>IFERROR(VLOOKUP(VENTAS[[#This Row],[Código del producto Vendido]],STOCK[],5,FALSE),"-")</f>
        <v>Vestido con cordón de espalda cruzada</v>
      </c>
      <c r="G197" s="58">
        <v>1</v>
      </c>
      <c r="H197" s="59">
        <v>28</v>
      </c>
      <c r="I197" s="59">
        <f>VENTAS[[#This Row],[Cantidad]]*VENTAS[[#This Row],[Precio Venta]]</f>
        <v>28</v>
      </c>
      <c r="J197" s="59">
        <f>IF(VENTAS[[#This Row],[Nombre del Gestor]]&gt;1,  VENTAS[[#This Row],[Total]]*10%, 0)</f>
        <v>0</v>
      </c>
      <c r="K197" s="59">
        <f>IFERROR(VLOOKUP(VENTAS[[#This Row],[Código del producto Vendido]],STOCK[],16,FALSE)*VENTAS[[#This Row],[Cantidad]] + VLOOKUP(VENTAS[[#This Row],[Código del producto Vendido]],STOCK[],19,FALSE)*VENTAS[[#This Row],[Cantidad]],VENTAS[[#This Row],[Total]])</f>
        <v>15.907777777777778</v>
      </c>
      <c r="L197" s="59">
        <f>VENTAS[[#This Row],[Total]]-VENTAS[[#This Row],[Comisión 10%]]-VENTAS[[#This Row],[Costo SIN Comision]]</f>
        <v>12.092222222222222</v>
      </c>
      <c r="M197" s="59"/>
    </row>
    <row r="198" spans="1:13" ht="20" customHeight="1">
      <c r="A198" s="56">
        <v>45071</v>
      </c>
      <c r="B198" s="57"/>
      <c r="C198" s="57" t="s">
        <v>520</v>
      </c>
      <c r="D198" s="57"/>
      <c r="E198" s="57" t="s">
        <v>518</v>
      </c>
      <c r="F198" s="58" t="str">
        <f>IFERROR(VLOOKUP(VENTAS[[#This Row],[Código del producto Vendido]],STOCK[],5,FALSE),"-")</f>
        <v>Pantalones ajustados con cadena</v>
      </c>
      <c r="G198" s="58">
        <v>2</v>
      </c>
      <c r="H198" s="59">
        <v>18</v>
      </c>
      <c r="I198" s="59">
        <f>VENTAS[[#This Row],[Cantidad]]*VENTAS[[#This Row],[Precio Venta]]</f>
        <v>36</v>
      </c>
      <c r="J198" s="59">
        <f>IF(VENTAS[[#This Row],[Nombre del Gestor]]&gt;1,  VENTAS[[#This Row],[Total]]*10%, 0)</f>
        <v>0</v>
      </c>
      <c r="K198" s="59">
        <f>IFERROR(VLOOKUP(VENTAS[[#This Row],[Código del producto Vendido]],STOCK[],16,FALSE)*VENTAS[[#This Row],[Cantidad]] + VLOOKUP(VENTAS[[#This Row],[Código del producto Vendido]],STOCK[],19,FALSE)*VENTAS[[#This Row],[Cantidad]],VENTAS[[#This Row],[Total]])</f>
        <v>27.286764705882351</v>
      </c>
      <c r="L198" s="59">
        <f>VENTAS[[#This Row],[Total]]-VENTAS[[#This Row],[Comisión 10%]]-VENTAS[[#This Row],[Costo SIN Comision]]</f>
        <v>8.7132352941176485</v>
      </c>
      <c r="M198" s="59"/>
    </row>
    <row r="199" spans="1:13" ht="20" customHeight="1">
      <c r="A199" s="56">
        <v>45071</v>
      </c>
      <c r="B199" s="57"/>
      <c r="C199" s="57" t="s">
        <v>520</v>
      </c>
      <c r="D199" s="57"/>
      <c r="E199" s="57" t="s">
        <v>519</v>
      </c>
      <c r="F199" s="58" t="str">
        <f>IFERROR(VLOOKUP(VENTAS[[#This Row],[Código del producto Vendido]],STOCK[],5,FALSE),"-")</f>
        <v>Pantalones ajustados con cadena</v>
      </c>
      <c r="G199" s="58">
        <v>2</v>
      </c>
      <c r="H199" s="59">
        <v>18</v>
      </c>
      <c r="I199" s="59">
        <f>VENTAS[[#This Row],[Cantidad]]*VENTAS[[#This Row],[Precio Venta]]</f>
        <v>36</v>
      </c>
      <c r="J199" s="59">
        <f>IF(VENTAS[[#This Row],[Nombre del Gestor]]&gt;1,  VENTAS[[#This Row],[Total]]*10%, 0)</f>
        <v>0</v>
      </c>
      <c r="K199" s="59">
        <f>IFERROR(VLOOKUP(VENTAS[[#This Row],[Código del producto Vendido]],STOCK[],16,FALSE)*VENTAS[[#This Row],[Cantidad]] + VLOOKUP(VENTAS[[#This Row],[Código del producto Vendido]],STOCK[],19,FALSE)*VENTAS[[#This Row],[Cantidad]],VENTAS[[#This Row],[Total]])</f>
        <v>27.286764705882351</v>
      </c>
      <c r="L199" s="59">
        <f>VENTAS[[#This Row],[Total]]-VENTAS[[#This Row],[Comisión 10%]]-VENTAS[[#This Row],[Costo SIN Comision]]</f>
        <v>8.7132352941176485</v>
      </c>
      <c r="M199" s="59"/>
    </row>
    <row r="200" spans="1:13" ht="20" customHeight="1">
      <c r="A200" s="56">
        <v>45071</v>
      </c>
      <c r="B200" s="57"/>
      <c r="C200" s="57" t="s">
        <v>520</v>
      </c>
      <c r="D200" s="57"/>
      <c r="E200" s="57" t="s">
        <v>521</v>
      </c>
      <c r="F200" s="58" t="str">
        <f>IFERROR(VLOOKUP(VENTAS[[#This Row],[Código del producto Vendido]],STOCK[],5,FALSE),"-")</f>
        <v>Blusa camisa colores</v>
      </c>
      <c r="G200" s="58">
        <v>2</v>
      </c>
      <c r="H200" s="59">
        <v>16</v>
      </c>
      <c r="I200" s="59">
        <f>VENTAS[[#This Row],[Cantidad]]*VENTAS[[#This Row],[Precio Venta]]</f>
        <v>32</v>
      </c>
      <c r="J200" s="59">
        <f>IF(VENTAS[[#This Row],[Nombre del Gestor]]&gt;1,  VENTAS[[#This Row],[Total]]*10%, 0)</f>
        <v>0</v>
      </c>
      <c r="K200" s="59">
        <f>IFERROR(VLOOKUP(VENTAS[[#This Row],[Código del producto Vendido]],STOCK[],16,FALSE)*VENTAS[[#This Row],[Cantidad]] + VLOOKUP(VENTAS[[#This Row],[Código del producto Vendido]],STOCK[],19,FALSE)*VENTAS[[#This Row],[Cantidad]],VENTAS[[#This Row],[Total]])</f>
        <v>25.017647058823528</v>
      </c>
      <c r="L200" s="59">
        <f>VENTAS[[#This Row],[Total]]-VENTAS[[#This Row],[Comisión 10%]]-VENTAS[[#This Row],[Costo SIN Comision]]</f>
        <v>6.9823529411764724</v>
      </c>
      <c r="M200" s="59"/>
    </row>
    <row r="201" spans="1:13" ht="20" customHeight="1">
      <c r="A201" s="56">
        <v>45071</v>
      </c>
      <c r="B201" s="57"/>
      <c r="C201" s="57" t="s">
        <v>520</v>
      </c>
      <c r="D201" s="57"/>
      <c r="E201" s="57" t="s">
        <v>522</v>
      </c>
      <c r="F201" s="58" t="str">
        <f>IFERROR(VLOOKUP(VENTAS[[#This Row],[Código del producto Vendido]],STOCK[],5,FALSE),"-")</f>
        <v>Blusa camisa colores</v>
      </c>
      <c r="G201" s="58">
        <v>2</v>
      </c>
      <c r="H201" s="59">
        <v>16</v>
      </c>
      <c r="I201" s="59">
        <f>VENTAS[[#This Row],[Cantidad]]*VENTAS[[#This Row],[Precio Venta]]</f>
        <v>32</v>
      </c>
      <c r="J201" s="59">
        <f>IF(VENTAS[[#This Row],[Nombre del Gestor]]&gt;1,  VENTAS[[#This Row],[Total]]*10%, 0)</f>
        <v>0</v>
      </c>
      <c r="K201" s="59">
        <f>IFERROR(VLOOKUP(VENTAS[[#This Row],[Código del producto Vendido]],STOCK[],16,FALSE)*VENTAS[[#This Row],[Cantidad]] + VLOOKUP(VENTAS[[#This Row],[Código del producto Vendido]],STOCK[],19,FALSE)*VENTAS[[#This Row],[Cantidad]],VENTAS[[#This Row],[Total]])</f>
        <v>25.017647058823528</v>
      </c>
      <c r="L201" s="59">
        <f>VENTAS[[#This Row],[Total]]-VENTAS[[#This Row],[Comisión 10%]]-VENTAS[[#This Row],[Costo SIN Comision]]</f>
        <v>6.9823529411764724</v>
      </c>
      <c r="M201" s="59"/>
    </row>
    <row r="202" spans="1:13" ht="20" customHeight="1">
      <c r="A202" s="56">
        <v>45071</v>
      </c>
      <c r="B202" s="57"/>
      <c r="C202" s="57" t="s">
        <v>507</v>
      </c>
      <c r="D202" s="57"/>
      <c r="E202" s="57" t="s">
        <v>523</v>
      </c>
      <c r="F202" s="58" t="str">
        <f>IFERROR(VLOOKUP(VENTAS[[#This Row],[Código del producto Vendido]],STOCK[],5,FALSE),"-")</f>
        <v>Trusa Leopardo</v>
      </c>
      <c r="G202" s="58">
        <v>1</v>
      </c>
      <c r="H202" s="59">
        <v>25</v>
      </c>
      <c r="I202" s="59">
        <f>VENTAS[[#This Row],[Cantidad]]*VENTAS[[#This Row],[Precio Venta]]</f>
        <v>25</v>
      </c>
      <c r="J202" s="59">
        <f>IF(VENTAS[[#This Row],[Nombre del Gestor]]&gt;1,  VENTAS[[#This Row],[Total]]*10%, 0)</f>
        <v>0</v>
      </c>
      <c r="K202" s="59">
        <f>IFERROR(VLOOKUP(VENTAS[[#This Row],[Código del producto Vendido]],STOCK[],16,FALSE)*VENTAS[[#This Row],[Cantidad]] + VLOOKUP(VENTAS[[#This Row],[Código del producto Vendido]],STOCK[],19,FALSE)*VENTAS[[#This Row],[Cantidad]],VENTAS[[#This Row],[Total]])</f>
        <v>20.138235294117646</v>
      </c>
      <c r="L202" s="59">
        <f>VENTAS[[#This Row],[Total]]-VENTAS[[#This Row],[Comisión 10%]]-VENTAS[[#This Row],[Costo SIN Comision]]</f>
        <v>4.8617647058823543</v>
      </c>
      <c r="M202" s="59"/>
    </row>
    <row r="203" spans="1:13" ht="20" customHeight="1">
      <c r="A203" s="56">
        <v>45071</v>
      </c>
      <c r="B203" s="57"/>
      <c r="C203" s="57" t="s">
        <v>524</v>
      </c>
      <c r="D203" s="57"/>
      <c r="E203" s="57" t="s">
        <v>529</v>
      </c>
      <c r="F203" s="58" t="str">
        <f>IFERROR(VLOOKUP(VENTAS[[#This Row],[Código del producto Vendido]],STOCK[],5,FALSE),"-")</f>
        <v>Vestido floreado a un hombro</v>
      </c>
      <c r="G203" s="58">
        <v>1</v>
      </c>
      <c r="H203" s="59">
        <v>35</v>
      </c>
      <c r="I203" s="59">
        <f>VENTAS[[#This Row],[Cantidad]]*VENTAS[[#This Row],[Precio Venta]]</f>
        <v>35</v>
      </c>
      <c r="J203" s="59">
        <f>IF(VENTAS[[#This Row],[Nombre del Gestor]]&gt;1,  VENTAS[[#This Row],[Total]]*10%, 0)</f>
        <v>0</v>
      </c>
      <c r="K203" s="59">
        <f>IFERROR(VLOOKUP(VENTAS[[#This Row],[Código del producto Vendido]],STOCK[],16,FALSE)*VENTAS[[#This Row],[Cantidad]] + VLOOKUP(VENTAS[[#This Row],[Código del producto Vendido]],STOCK[],19,FALSE)*VENTAS[[#This Row],[Cantidad]],VENTAS[[#This Row],[Total]])</f>
        <v>22.388970588235296</v>
      </c>
      <c r="L203" s="59">
        <f>VENTAS[[#This Row],[Total]]-VENTAS[[#This Row],[Comisión 10%]]-VENTAS[[#This Row],[Costo SIN Comision]]</f>
        <v>12.611029411764704</v>
      </c>
      <c r="M203" s="59"/>
    </row>
    <row r="204" spans="1:13" ht="20" customHeight="1">
      <c r="A204" s="56">
        <v>45071</v>
      </c>
      <c r="B204" s="57"/>
      <c r="C204" s="57" t="s">
        <v>528</v>
      </c>
      <c r="D204" s="57"/>
      <c r="E204" s="57" t="s">
        <v>525</v>
      </c>
      <c r="F204" s="58" t="str">
        <f>IFERROR(VLOOKUP(VENTAS[[#This Row],[Código del producto Vendido]],STOCK[],5,FALSE),"-")</f>
        <v>Malla paredo set 2 piezas</v>
      </c>
      <c r="G204" s="58">
        <v>1</v>
      </c>
      <c r="H204" s="59">
        <v>22</v>
      </c>
      <c r="I204" s="59">
        <f>VENTAS[[#This Row],[Cantidad]]*VENTAS[[#This Row],[Precio Venta]]</f>
        <v>22</v>
      </c>
      <c r="J204" s="59">
        <f>IF(VENTAS[[#This Row],[Nombre del Gestor]]&gt;1,  VENTAS[[#This Row],[Total]]*10%, 0)</f>
        <v>0</v>
      </c>
      <c r="K204" s="59">
        <f>IFERROR(VLOOKUP(VENTAS[[#This Row],[Código del producto Vendido]],STOCK[],16,FALSE)*VENTAS[[#This Row],[Cantidad]] + VLOOKUP(VENTAS[[#This Row],[Código del producto Vendido]],STOCK[],19,FALSE)*VENTAS[[#This Row],[Cantidad]],VENTAS[[#This Row],[Total]])</f>
        <v>13.682352941176472</v>
      </c>
      <c r="L204" s="59">
        <f>VENTAS[[#This Row],[Total]]-VENTAS[[#This Row],[Comisión 10%]]-VENTAS[[#This Row],[Costo SIN Comision]]</f>
        <v>8.3176470588235283</v>
      </c>
      <c r="M204" s="59"/>
    </row>
    <row r="205" spans="1:13" ht="20" customHeight="1">
      <c r="A205" s="56">
        <v>45071</v>
      </c>
      <c r="B205" s="57"/>
      <c r="C205" s="57" t="s">
        <v>527</v>
      </c>
      <c r="D205" s="57"/>
      <c r="E205" s="57" t="s">
        <v>526</v>
      </c>
      <c r="F205" s="58" t="str">
        <f>IFERROR(VLOOKUP(VENTAS[[#This Row],[Código del producto Vendido]],STOCK[],5,FALSE),"-")</f>
        <v>Traje de baño niña</v>
      </c>
      <c r="G205" s="58">
        <v>1</v>
      </c>
      <c r="H205" s="59">
        <v>25</v>
      </c>
      <c r="I205" s="59">
        <f>VENTAS[[#This Row],[Cantidad]]*VENTAS[[#This Row],[Precio Venta]]</f>
        <v>25</v>
      </c>
      <c r="J205" s="59">
        <f>IF(VENTAS[[#This Row],[Nombre del Gestor]]&gt;1,  VENTAS[[#This Row],[Total]]*10%, 0)</f>
        <v>0</v>
      </c>
      <c r="K205" s="59">
        <f>IFERROR(VLOOKUP(VENTAS[[#This Row],[Código del producto Vendido]],STOCK[],16,FALSE)*VENTAS[[#This Row],[Cantidad]] + VLOOKUP(VENTAS[[#This Row],[Código del producto Vendido]],STOCK[],19,FALSE)*VENTAS[[#This Row],[Cantidad]],VENTAS[[#This Row],[Total]])</f>
        <v>22.050735294117651</v>
      </c>
      <c r="L205" s="59">
        <f>VENTAS[[#This Row],[Total]]-VENTAS[[#This Row],[Comisión 10%]]-VENTAS[[#This Row],[Costo SIN Comision]]</f>
        <v>2.9492647058823493</v>
      </c>
      <c r="M205" s="59"/>
    </row>
    <row r="206" spans="1:13" ht="20" customHeight="1">
      <c r="A206" s="56">
        <v>45071</v>
      </c>
      <c r="B206" s="57"/>
      <c r="C206" s="57" t="s">
        <v>528</v>
      </c>
      <c r="D206" s="57"/>
      <c r="E206" s="57" t="s">
        <v>18</v>
      </c>
      <c r="F206" s="58" t="str">
        <f>IFERROR(VLOOKUP(VENTAS[[#This Row],[Código del producto Vendido]],STOCK[],5,FALSE),"-")</f>
        <v>Conjunto de cuello profundo con girante delantero con falda</v>
      </c>
      <c r="G206" s="58">
        <v>1</v>
      </c>
      <c r="H206" s="59">
        <v>25</v>
      </c>
      <c r="I206" s="59">
        <f>VENTAS[[#This Row],[Cantidad]]*VENTAS[[#This Row],[Precio Venta]]</f>
        <v>25</v>
      </c>
      <c r="J206" s="59">
        <f>IF(VENTAS[[#This Row],[Nombre del Gestor]]&gt;1,  VENTAS[[#This Row],[Total]]*10%, 0)</f>
        <v>0</v>
      </c>
      <c r="K206" s="59">
        <f>IFERROR(VLOOKUP(VENTAS[[#This Row],[Código del producto Vendido]],STOCK[],16,FALSE)*VENTAS[[#This Row],[Cantidad]] + VLOOKUP(VENTAS[[#This Row],[Código del producto Vendido]],STOCK[],19,FALSE)*VENTAS[[#This Row],[Cantidad]],VENTAS[[#This Row],[Total]])</f>
        <v>13.073333333333334</v>
      </c>
      <c r="L206" s="59">
        <f>VENTAS[[#This Row],[Total]]-VENTAS[[#This Row],[Comisión 10%]]-VENTAS[[#This Row],[Costo SIN Comision]]</f>
        <v>11.926666666666666</v>
      </c>
      <c r="M206" s="59"/>
    </row>
    <row r="207" spans="1:13" ht="20" customHeight="1">
      <c r="A207" s="56">
        <v>45071</v>
      </c>
      <c r="B207" s="57"/>
      <c r="C207" s="57" t="s">
        <v>528</v>
      </c>
      <c r="D207" s="57"/>
      <c r="E207" s="57" t="s">
        <v>190</v>
      </c>
      <c r="F207" s="58" t="str">
        <f>IFERROR(VLOOKUP(VENTAS[[#This Row],[Código del producto Vendido]],STOCK[],5,FALSE),"-")</f>
        <v>Bikini Elegante con Herrajes</v>
      </c>
      <c r="G207" s="58">
        <v>1</v>
      </c>
      <c r="H207" s="59">
        <v>18</v>
      </c>
      <c r="I207" s="59">
        <f>VENTAS[[#This Row],[Cantidad]]*VENTAS[[#This Row],[Precio Venta]]</f>
        <v>18</v>
      </c>
      <c r="J207" s="59">
        <f>IF(VENTAS[[#This Row],[Nombre del Gestor]]&gt;1,  VENTAS[[#This Row],[Total]]*10%, 0)</f>
        <v>0</v>
      </c>
      <c r="K207" s="59">
        <f>IFERROR(VLOOKUP(VENTAS[[#This Row],[Código del producto Vendido]],STOCK[],16,FALSE)*VENTAS[[#This Row],[Cantidad]] + VLOOKUP(VENTAS[[#This Row],[Código del producto Vendido]],STOCK[],19,FALSE)*VENTAS[[#This Row],[Cantidad]],VENTAS[[#This Row],[Total]])</f>
        <v>12.308333333333334</v>
      </c>
      <c r="L207" s="59">
        <f>VENTAS[[#This Row],[Total]]-VENTAS[[#This Row],[Comisión 10%]]-VENTAS[[#This Row],[Costo SIN Comision]]</f>
        <v>5.6916666666666664</v>
      </c>
      <c r="M207" s="59"/>
    </row>
    <row r="208" spans="1:13" ht="20" customHeight="1">
      <c r="A208" s="56">
        <v>45073</v>
      </c>
      <c r="B208" s="57"/>
      <c r="C208" s="57" t="s">
        <v>524</v>
      </c>
      <c r="D208" s="57"/>
      <c r="E208" s="57" t="s">
        <v>49</v>
      </c>
      <c r="F208" s="58" t="str">
        <f>IFERROR(VLOOKUP(VENTAS[[#This Row],[Código del producto Vendido]],STOCK[],5,FALSE),"-")</f>
        <v>Vestido floral de cuello cuadrado</v>
      </c>
      <c r="G208" s="58">
        <v>1</v>
      </c>
      <c r="H208" s="59">
        <v>28</v>
      </c>
      <c r="I208" s="59">
        <f>VENTAS[[#This Row],[Cantidad]]*VENTAS[[#This Row],[Precio Venta]]</f>
        <v>28</v>
      </c>
      <c r="J208" s="59">
        <f>IF(VENTAS[[#This Row],[Nombre del Gestor]]&gt;1,  VENTAS[[#This Row],[Total]]*10%, 0)</f>
        <v>0</v>
      </c>
      <c r="K208" s="59">
        <f>IFERROR(VLOOKUP(VENTAS[[#This Row],[Código del producto Vendido]],STOCK[],16,FALSE)*VENTAS[[#This Row],[Cantidad]] + VLOOKUP(VENTAS[[#This Row],[Código del producto Vendido]],STOCK[],19,FALSE)*VENTAS[[#This Row],[Cantidad]],VENTAS[[#This Row],[Total]])</f>
        <v>17.600000000000001</v>
      </c>
      <c r="L208" s="59">
        <f>VENTAS[[#This Row],[Total]]-VENTAS[[#This Row],[Comisión 10%]]-VENTAS[[#This Row],[Costo SIN Comision]]</f>
        <v>10.399999999999999</v>
      </c>
      <c r="M208" s="59"/>
    </row>
    <row r="209" spans="1:13" ht="20" customHeight="1">
      <c r="A209" s="56">
        <v>45075</v>
      </c>
      <c r="B209" s="57"/>
      <c r="C209" s="57" t="s">
        <v>531</v>
      </c>
      <c r="D209" s="57"/>
      <c r="E209" s="57" t="s">
        <v>443</v>
      </c>
      <c r="F209" s="58" t="str">
        <f>IFERROR(VLOOKUP(VENTAS[[#This Row],[Código del producto Vendido]],STOCK[],5,FALSE),"-")</f>
        <v>Vestido Girasol</v>
      </c>
      <c r="G209" s="58">
        <v>1</v>
      </c>
      <c r="H209" s="59">
        <v>25</v>
      </c>
      <c r="I209" s="59">
        <f>VENTAS[[#This Row],[Cantidad]]*VENTAS[[#This Row],[Precio Venta]]</f>
        <v>25</v>
      </c>
      <c r="J209" s="59">
        <f>IF(VENTAS[[#This Row],[Nombre del Gestor]]&gt;1,  VENTAS[[#This Row],[Total]]*10%, 0)</f>
        <v>0</v>
      </c>
      <c r="K209" s="59">
        <f>IFERROR(VLOOKUP(VENTAS[[#This Row],[Código del producto Vendido]],STOCK[],16,FALSE)*VENTAS[[#This Row],[Cantidad]] + VLOOKUP(VENTAS[[#This Row],[Código del producto Vendido]],STOCK[],19,FALSE)*VENTAS[[#This Row],[Cantidad]],VENTAS[[#This Row],[Total]])</f>
        <v>14.304545454545453</v>
      </c>
      <c r="L209" s="59">
        <f>VENTAS[[#This Row],[Total]]-VENTAS[[#This Row],[Comisión 10%]]-VENTAS[[#This Row],[Costo SIN Comision]]</f>
        <v>10.695454545454547</v>
      </c>
      <c r="M209" s="59"/>
    </row>
    <row r="210" spans="1:13" ht="20" customHeight="1">
      <c r="A210" s="56">
        <v>45075</v>
      </c>
      <c r="B210" s="57"/>
      <c r="C210" s="57" t="s">
        <v>532</v>
      </c>
      <c r="D210" s="57"/>
      <c r="E210" s="57" t="s">
        <v>32</v>
      </c>
      <c r="F210" s="58" t="str">
        <f>IFERROR(VLOOKUP(VENTAS[[#This Row],[Código del producto Vendido]],STOCK[],5,FALSE),"-")</f>
        <v>Bañador estampado de planta</v>
      </c>
      <c r="G210" s="58">
        <v>1</v>
      </c>
      <c r="H210" s="59">
        <v>25</v>
      </c>
      <c r="I210" s="59">
        <f>VENTAS[[#This Row],[Cantidad]]*VENTAS[[#This Row],[Precio Venta]]</f>
        <v>25</v>
      </c>
      <c r="J210" s="59">
        <f>IF(VENTAS[[#This Row],[Nombre del Gestor]]&gt;1,  VENTAS[[#This Row],[Total]]*10%, 0)</f>
        <v>0</v>
      </c>
      <c r="K210" s="59">
        <f>IFERROR(VLOOKUP(VENTAS[[#This Row],[Código del producto Vendido]],STOCK[],16,FALSE)*VENTAS[[#This Row],[Cantidad]] + VLOOKUP(VENTAS[[#This Row],[Código del producto Vendido]],STOCK[],19,FALSE)*VENTAS[[#This Row],[Cantidad]],VENTAS[[#This Row],[Total]])</f>
        <v>15.978888888888889</v>
      </c>
      <c r="L210" s="59">
        <f>VENTAS[[#This Row],[Total]]-VENTAS[[#This Row],[Comisión 10%]]-VENTAS[[#This Row],[Costo SIN Comision]]</f>
        <v>9.0211111111111109</v>
      </c>
      <c r="M210" s="59"/>
    </row>
    <row r="211" spans="1:13" ht="20" customHeight="1">
      <c r="A211" s="56">
        <v>45075</v>
      </c>
      <c r="B211" s="57"/>
      <c r="C211" s="57" t="s">
        <v>533</v>
      </c>
      <c r="D211" s="57"/>
      <c r="E211" s="57" t="s">
        <v>55</v>
      </c>
      <c r="F211" s="58" t="str">
        <f>IFERROR(VLOOKUP(VENTAS[[#This Row],[Código del producto Vendido]],STOCK[],5,FALSE),"-")</f>
        <v>Vestido Esmeralda Fruncido</v>
      </c>
      <c r="G211" s="58">
        <v>1</v>
      </c>
      <c r="H211" s="59">
        <v>30</v>
      </c>
      <c r="I211" s="59">
        <f>VENTAS[[#This Row],[Cantidad]]*VENTAS[[#This Row],[Precio Venta]]</f>
        <v>30</v>
      </c>
      <c r="J211" s="59">
        <f>IF(VENTAS[[#This Row],[Nombre del Gestor]]&gt;1,  VENTAS[[#This Row],[Total]]*10%, 0)</f>
        <v>0</v>
      </c>
      <c r="K211" s="59">
        <f>IFERROR(VLOOKUP(VENTAS[[#This Row],[Código del producto Vendido]],STOCK[],16,FALSE)*VENTAS[[#This Row],[Cantidad]] + VLOOKUP(VENTAS[[#This Row],[Código del producto Vendido]],STOCK[],19,FALSE)*VENTAS[[#This Row],[Cantidad]],VENTAS[[#This Row],[Total]])</f>
        <v>18.48</v>
      </c>
      <c r="L211" s="59">
        <f>VENTAS[[#This Row],[Total]]-VENTAS[[#This Row],[Comisión 10%]]-VENTAS[[#This Row],[Costo SIN Comision]]</f>
        <v>11.52</v>
      </c>
      <c r="M211" s="59"/>
    </row>
    <row r="212" spans="1:13" ht="20" customHeight="1">
      <c r="A212" s="56">
        <v>45073</v>
      </c>
      <c r="B212" s="57"/>
      <c r="C212" s="57" t="s">
        <v>23</v>
      </c>
      <c r="D212" s="57"/>
      <c r="E212" s="57" t="s">
        <v>59</v>
      </c>
      <c r="F212" s="58" t="str">
        <f>IFERROR(VLOOKUP(VENTAS[[#This Row],[Código del producto Vendido]],STOCK[],5,FALSE),"-")</f>
        <v>Vestido camiseta bajo con abertura</v>
      </c>
      <c r="G212" s="58">
        <v>1</v>
      </c>
      <c r="H212" s="59">
        <v>22</v>
      </c>
      <c r="I212" s="59">
        <f>VENTAS[[#This Row],[Cantidad]]*VENTAS[[#This Row],[Precio Venta]]</f>
        <v>22</v>
      </c>
      <c r="J212" s="59">
        <f>IF(VENTAS[[#This Row],[Nombre del Gestor]]&gt;1,  VENTAS[[#This Row],[Total]]*10%, 0)</f>
        <v>0</v>
      </c>
      <c r="K212" s="59">
        <f>IFERROR(VLOOKUP(VENTAS[[#This Row],[Código del producto Vendido]],STOCK[],16,FALSE)*VENTAS[[#This Row],[Cantidad]] + VLOOKUP(VENTAS[[#This Row],[Código del producto Vendido]],STOCK[],19,FALSE)*VENTAS[[#This Row],[Cantidad]],VENTAS[[#This Row],[Total]])</f>
        <v>13.78888888888889</v>
      </c>
      <c r="L212" s="59">
        <f>VENTAS[[#This Row],[Total]]-VENTAS[[#This Row],[Comisión 10%]]-VENTAS[[#This Row],[Costo SIN Comision]]</f>
        <v>8.2111111111111104</v>
      </c>
      <c r="M212" s="59"/>
    </row>
    <row r="213" spans="1:13" ht="20" customHeight="1">
      <c r="A213" s="56">
        <v>45077</v>
      </c>
      <c r="B213" s="57"/>
      <c r="C213" s="57" t="s">
        <v>187</v>
      </c>
      <c r="D213" s="57"/>
      <c r="E213" s="57" t="s">
        <v>871</v>
      </c>
      <c r="F213" s="58" t="str">
        <f>IFERROR(VLOOKUP(VENTAS[[#This Row],[Código del producto Vendido]],STOCK[],5,FALSE),"-")</f>
        <v>Vestido Tropical</v>
      </c>
      <c r="G213" s="58">
        <v>1</v>
      </c>
      <c r="H213" s="59">
        <v>30</v>
      </c>
      <c r="I213" s="59">
        <f>VENTAS[[#This Row],[Cantidad]]*VENTAS[[#This Row],[Precio Venta]]</f>
        <v>30</v>
      </c>
      <c r="J213" s="59">
        <f>IF(VENTAS[[#This Row],[Nombre del Gestor]]&gt;1,  VENTAS[[#This Row],[Total]]*10%, 0)</f>
        <v>0</v>
      </c>
      <c r="K213" s="59">
        <f>IFERROR(VLOOKUP(VENTAS[[#This Row],[Código del producto Vendido]],STOCK[],16,FALSE)*VENTAS[[#This Row],[Cantidad]] + VLOOKUP(VENTAS[[#This Row],[Código del producto Vendido]],STOCK[],19,FALSE)*VENTAS[[#This Row],[Cantidad]],VENTAS[[#This Row],[Total]])</f>
        <v>19.018636363636364</v>
      </c>
      <c r="L213" s="59">
        <f>VENTAS[[#This Row],[Total]]-VENTAS[[#This Row],[Comisión 10%]]-VENTAS[[#This Row],[Costo SIN Comision]]</f>
        <v>10.981363636363636</v>
      </c>
      <c r="M213" s="59"/>
    </row>
    <row r="214" spans="1:13" ht="20" customHeight="1">
      <c r="A214" s="56">
        <v>45077</v>
      </c>
      <c r="B214" s="57"/>
      <c r="C214" s="57" t="s">
        <v>551</v>
      </c>
      <c r="D214" s="57"/>
      <c r="E214" s="57" t="s">
        <v>435</v>
      </c>
      <c r="F214" s="58" t="str">
        <f>IFERROR(VLOOKUP(VENTAS[[#This Row],[Código del producto Vendido]],STOCK[],5,FALSE),"-")</f>
        <v>Pantaloneta Roja</v>
      </c>
      <c r="G214" s="58">
        <v>1</v>
      </c>
      <c r="H214" s="59">
        <v>20</v>
      </c>
      <c r="I214" s="59">
        <f>VENTAS[[#This Row],[Cantidad]]*VENTAS[[#This Row],[Precio Venta]]</f>
        <v>20</v>
      </c>
      <c r="J214" s="59">
        <f>IF(VENTAS[[#This Row],[Nombre del Gestor]]&gt;1,  VENTAS[[#This Row],[Total]]*10%, 0)</f>
        <v>0</v>
      </c>
      <c r="K214" s="59">
        <f>IFERROR(VLOOKUP(VENTAS[[#This Row],[Código del producto Vendido]],STOCK[],16,FALSE)*VENTAS[[#This Row],[Cantidad]] + VLOOKUP(VENTAS[[#This Row],[Código del producto Vendido]],STOCK[],19,FALSE)*VENTAS[[#This Row],[Cantidad]],VENTAS[[#This Row],[Total]])</f>
        <v>11.609545454545454</v>
      </c>
      <c r="L214" s="59">
        <f>VENTAS[[#This Row],[Total]]-VENTAS[[#This Row],[Comisión 10%]]-VENTAS[[#This Row],[Costo SIN Comision]]</f>
        <v>8.3904545454545456</v>
      </c>
      <c r="M214" s="59"/>
    </row>
    <row r="215" spans="1:13" ht="20" customHeight="1">
      <c r="A215" s="56">
        <v>45077</v>
      </c>
      <c r="B215" s="57"/>
      <c r="C215" s="57" t="s">
        <v>551</v>
      </c>
      <c r="D215" s="57"/>
      <c r="E215" s="57" t="s">
        <v>52</v>
      </c>
      <c r="F215" s="58" t="str">
        <f>IFERROR(VLOOKUP(VENTAS[[#This Row],[Código del producto Vendido]],STOCK[],5,FALSE),"-")</f>
        <v>Top de manga farol con abertura en espald</v>
      </c>
      <c r="G215" s="58">
        <v>1</v>
      </c>
      <c r="H215" s="59">
        <v>14</v>
      </c>
      <c r="I215" s="59">
        <f>VENTAS[[#This Row],[Cantidad]]*VENTAS[[#This Row],[Precio Venta]]</f>
        <v>14</v>
      </c>
      <c r="J215" s="59">
        <f>IF(VENTAS[[#This Row],[Nombre del Gestor]]&gt;1,  VENTAS[[#This Row],[Total]]*10%, 0)</f>
        <v>0</v>
      </c>
      <c r="K215" s="59">
        <f>IFERROR(VLOOKUP(VENTAS[[#This Row],[Código del producto Vendido]],STOCK[],16,FALSE)*VENTAS[[#This Row],[Cantidad]] + VLOOKUP(VENTAS[[#This Row],[Código del producto Vendido]],STOCK[],19,FALSE)*VENTAS[[#This Row],[Cantidad]],VENTAS[[#This Row],[Total]])</f>
        <v>8.8577777777777769</v>
      </c>
      <c r="L215" s="59">
        <f>VENTAS[[#This Row],[Total]]-VENTAS[[#This Row],[Comisión 10%]]-VENTAS[[#This Row],[Costo SIN Comision]]</f>
        <v>5.1422222222222231</v>
      </c>
      <c r="M215" s="59"/>
    </row>
    <row r="216" spans="1:13" ht="20" customHeight="1">
      <c r="A216" s="56">
        <v>45077</v>
      </c>
      <c r="B216" s="57"/>
      <c r="C216" s="57" t="s">
        <v>552</v>
      </c>
      <c r="D216" s="57"/>
      <c r="E216" s="57" t="s">
        <v>51</v>
      </c>
      <c r="F216" s="58" t="str">
        <f>IFERROR(VLOOKUP(VENTAS[[#This Row],[Código del producto Vendido]],STOCK[],5,FALSE),"-")</f>
        <v>Camiseta unicolor de malla</v>
      </c>
      <c r="G216" s="58">
        <v>1</v>
      </c>
      <c r="H216" s="59">
        <v>14</v>
      </c>
      <c r="I216" s="59">
        <f>VENTAS[[#This Row],[Cantidad]]*VENTAS[[#This Row],[Precio Venta]]</f>
        <v>14</v>
      </c>
      <c r="J216" s="59">
        <f>IF(VENTAS[[#This Row],[Nombre del Gestor]]&gt;1,  VENTAS[[#This Row],[Total]]*10%, 0)</f>
        <v>0</v>
      </c>
      <c r="K216" s="59">
        <f>IFERROR(VLOOKUP(VENTAS[[#This Row],[Código del producto Vendido]],STOCK[],16,FALSE)*VENTAS[[#This Row],[Cantidad]] + VLOOKUP(VENTAS[[#This Row],[Código del producto Vendido]],STOCK[],19,FALSE)*VENTAS[[#This Row],[Cantidad]],VENTAS[[#This Row],[Total]])</f>
        <v>6.8866666666666667</v>
      </c>
      <c r="L216" s="59">
        <f>VENTAS[[#This Row],[Total]]-VENTAS[[#This Row],[Comisión 10%]]-VENTAS[[#This Row],[Costo SIN Comision]]</f>
        <v>7.1133333333333333</v>
      </c>
      <c r="M216" s="59"/>
    </row>
    <row r="217" spans="1:13" ht="20" customHeight="1">
      <c r="A217" s="56">
        <v>45077</v>
      </c>
      <c r="B217" s="57"/>
      <c r="C217" s="57" t="s">
        <v>553</v>
      </c>
      <c r="D217" s="57"/>
      <c r="E217" s="57" t="s">
        <v>56</v>
      </c>
      <c r="F217" s="58" t="str">
        <f>IFERROR(VLOOKUP(VENTAS[[#This Row],[Código del producto Vendido]],STOCK[],5,FALSE),"-")</f>
        <v>Top de cuello con cordón de lunares</v>
      </c>
      <c r="G217" s="58">
        <v>1</v>
      </c>
      <c r="H217" s="59">
        <v>12</v>
      </c>
      <c r="I217" s="59">
        <f>VENTAS[[#This Row],[Cantidad]]*VENTAS[[#This Row],[Precio Venta]]</f>
        <v>12</v>
      </c>
      <c r="J217" s="59">
        <f>IF(VENTAS[[#This Row],[Nombre del Gestor]]&gt;1,  VENTAS[[#This Row],[Total]]*10%, 0)</f>
        <v>0</v>
      </c>
      <c r="K217" s="59">
        <f>IFERROR(VLOOKUP(VENTAS[[#This Row],[Código del producto Vendido]],STOCK[],16,FALSE)*VENTAS[[#This Row],[Cantidad]] + VLOOKUP(VENTAS[[#This Row],[Código del producto Vendido]],STOCK[],19,FALSE)*VENTAS[[#This Row],[Cantidad]],VENTAS[[#This Row],[Total]])</f>
        <v>7.9044444444444446</v>
      </c>
      <c r="L217" s="59">
        <f>VENTAS[[#This Row],[Total]]-VENTAS[[#This Row],[Comisión 10%]]-VENTAS[[#This Row],[Costo SIN Comision]]</f>
        <v>4.0955555555555554</v>
      </c>
      <c r="M217" s="59"/>
    </row>
    <row r="218" spans="1:13" ht="20" customHeight="1">
      <c r="A218" s="56">
        <v>45079</v>
      </c>
      <c r="B218" s="57"/>
      <c r="C218" s="57" t="s">
        <v>967</v>
      </c>
      <c r="D218" s="57"/>
      <c r="E218" s="57" t="s">
        <v>939</v>
      </c>
      <c r="F218" s="58" t="str">
        <f>IFERROR(VLOOKUP(VENTAS[[#This Row],[Código del producto Vendido]],STOCK[],5,FALSE),"-")</f>
        <v>Mono Oblicuo con bolsillo</v>
      </c>
      <c r="G218" s="58">
        <v>1</v>
      </c>
      <c r="H218" s="59">
        <v>22</v>
      </c>
      <c r="I218" s="59">
        <f>VENTAS[[#This Row],[Cantidad]]*VENTAS[[#This Row],[Precio Venta]]</f>
        <v>22</v>
      </c>
      <c r="J218" s="59">
        <f>IF(VENTAS[[#This Row],[Nombre del Gestor]]&gt;1,  VENTAS[[#This Row],[Total]]*10%, 0)</f>
        <v>0</v>
      </c>
      <c r="K218" s="59">
        <f>IFERROR(VLOOKUP(VENTAS[[#This Row],[Código del producto Vendido]],STOCK[],16,FALSE)*VENTAS[[#This Row],[Cantidad]] + VLOOKUP(VENTAS[[#This Row],[Código del producto Vendido]],STOCK[],19,FALSE)*VENTAS[[#This Row],[Cantidad]],VENTAS[[#This Row],[Total]])</f>
        <v>14.548529411764706</v>
      </c>
      <c r="L218" s="59">
        <f>VENTAS[[#This Row],[Total]]-VENTAS[[#This Row],[Comisión 10%]]-VENTAS[[#This Row],[Costo SIN Comision]]</f>
        <v>7.4514705882352938</v>
      </c>
      <c r="M218" s="59"/>
    </row>
    <row r="219" spans="1:13" ht="20" customHeight="1">
      <c r="A219" s="56">
        <v>45079</v>
      </c>
      <c r="B219" s="57"/>
      <c r="C219" s="57" t="s">
        <v>970</v>
      </c>
      <c r="D219" s="57"/>
      <c r="E219" s="57" t="s">
        <v>711</v>
      </c>
      <c r="F219" s="58" t="str">
        <f>IFERROR(VLOOKUP(VENTAS[[#This Row],[Código del producto Vendido]],STOCK[],5,FALSE),"-")</f>
        <v xml:space="preserve">Bikini push up tropical </v>
      </c>
      <c r="G219" s="58">
        <v>1</v>
      </c>
      <c r="H219" s="59">
        <v>25</v>
      </c>
      <c r="I219" s="59">
        <f>VENTAS[[#This Row],[Cantidad]]*VENTAS[[#This Row],[Precio Venta]]</f>
        <v>25</v>
      </c>
      <c r="J219" s="59">
        <f>IF(VENTAS[[#This Row],[Nombre del Gestor]]&gt;1,  VENTAS[[#This Row],[Total]]*10%, 0)</f>
        <v>0</v>
      </c>
      <c r="K219" s="59">
        <f>IFERROR(VLOOKUP(VENTAS[[#This Row],[Código del producto Vendido]],STOCK[],16,FALSE)*VENTAS[[#This Row],[Cantidad]] + VLOOKUP(VENTAS[[#This Row],[Código del producto Vendido]],STOCK[],19,FALSE)*VENTAS[[#This Row],[Cantidad]],VENTAS[[#This Row],[Total]])</f>
        <v>16.555555555555557</v>
      </c>
      <c r="L219" s="59">
        <f>VENTAS[[#This Row],[Total]]-VENTAS[[#This Row],[Comisión 10%]]-VENTAS[[#This Row],[Costo SIN Comision]]</f>
        <v>8.4444444444444429</v>
      </c>
      <c r="M219" s="59"/>
    </row>
    <row r="220" spans="1:13" ht="20" customHeight="1">
      <c r="A220" s="56">
        <v>45079</v>
      </c>
      <c r="B220" s="57"/>
      <c r="C220" s="57" t="s">
        <v>551</v>
      </c>
      <c r="D220" s="57"/>
      <c r="E220" s="57" t="s">
        <v>875</v>
      </c>
      <c r="F220" s="58" t="str">
        <f>IFERROR(VLOOKUP(VENTAS[[#This Row],[Código del producto Vendido]],STOCK[],5,FALSE),"-")</f>
        <v xml:space="preserve"> Pantaloneta Verde</v>
      </c>
      <c r="G220" s="58">
        <v>1</v>
      </c>
      <c r="H220" s="59">
        <v>25</v>
      </c>
      <c r="I220" s="59">
        <f>VENTAS[[#This Row],[Cantidad]]*VENTAS[[#This Row],[Precio Venta]]</f>
        <v>25</v>
      </c>
      <c r="J220" s="59">
        <f>IF(VENTAS[[#This Row],[Nombre del Gestor]]&gt;1,  VENTAS[[#This Row],[Total]]*10%, 0)</f>
        <v>0</v>
      </c>
      <c r="K220" s="59">
        <f>IFERROR(VLOOKUP(VENTAS[[#This Row],[Código del producto Vendido]],STOCK[],16,FALSE)*VENTAS[[#This Row],[Cantidad]] + VLOOKUP(VENTAS[[#This Row],[Código del producto Vendido]],STOCK[],19,FALSE)*VENTAS[[#This Row],[Cantidad]],VENTAS[[#This Row],[Total]])</f>
        <v>14.871363636363636</v>
      </c>
      <c r="L220" s="59">
        <f>VENTAS[[#This Row],[Total]]-VENTAS[[#This Row],[Comisión 10%]]-VENTAS[[#This Row],[Costo SIN Comision]]</f>
        <v>10.128636363636364</v>
      </c>
      <c r="M220" s="59"/>
    </row>
    <row r="221" spans="1:13" ht="20" customHeight="1">
      <c r="A221" s="56">
        <v>45079</v>
      </c>
      <c r="B221" s="57"/>
      <c r="C221" s="57" t="s">
        <v>968</v>
      </c>
      <c r="D221" s="57"/>
      <c r="E221" s="57" t="s">
        <v>929</v>
      </c>
      <c r="F221" s="58" t="str">
        <f>IFERROR(VLOOKUP(VENTAS[[#This Row],[Código del producto Vendido]],STOCK[],5,FALSE),"-")</f>
        <v>Vestido elegante ajustado corte sirena</v>
      </c>
      <c r="G221" s="58">
        <v>1</v>
      </c>
      <c r="H221" s="59">
        <v>30</v>
      </c>
      <c r="I221" s="59">
        <f>VENTAS[[#This Row],[Cantidad]]*VENTAS[[#This Row],[Precio Venta]]</f>
        <v>30</v>
      </c>
      <c r="J221" s="59">
        <f>IF(VENTAS[[#This Row],[Nombre del Gestor]]&gt;1,  VENTAS[[#This Row],[Total]]*10%, 0)</f>
        <v>0</v>
      </c>
      <c r="K221" s="59">
        <f>IFERROR(VLOOKUP(VENTAS[[#This Row],[Código del producto Vendido]],STOCK[],16,FALSE)*VENTAS[[#This Row],[Cantidad]] + VLOOKUP(VENTAS[[#This Row],[Código del producto Vendido]],STOCK[],19,FALSE)*VENTAS[[#This Row],[Cantidad]],VENTAS[[#This Row],[Total]])</f>
        <v>15.806617647058825</v>
      </c>
      <c r="L221" s="59">
        <f>VENTAS[[#This Row],[Total]]-VENTAS[[#This Row],[Comisión 10%]]-VENTAS[[#This Row],[Costo SIN Comision]]</f>
        <v>14.193382352941175</v>
      </c>
      <c r="M221" s="59"/>
    </row>
    <row r="222" spans="1:13" ht="20" customHeight="1">
      <c r="A222" s="56">
        <v>45079</v>
      </c>
      <c r="B222" s="57"/>
      <c r="C222" s="57" t="s">
        <v>968</v>
      </c>
      <c r="D222" s="57"/>
      <c r="E222" s="57" t="s">
        <v>851</v>
      </c>
      <c r="F222" s="58" t="str">
        <f>IFERROR(VLOOKUP(VENTAS[[#This Row],[Código del producto Vendido]],STOCK[],5,FALSE),"-")</f>
        <v>Bañador con adorno de malla</v>
      </c>
      <c r="G222" s="58">
        <v>1</v>
      </c>
      <c r="H222" s="59">
        <v>25</v>
      </c>
      <c r="I222" s="59">
        <f>VENTAS[[#This Row],[Cantidad]]*VENTAS[[#This Row],[Precio Venta]]</f>
        <v>25</v>
      </c>
      <c r="J222" s="59">
        <f>IF(VENTAS[[#This Row],[Nombre del Gestor]]&gt;1,  VENTAS[[#This Row],[Total]]*10%, 0)</f>
        <v>0</v>
      </c>
      <c r="K222" s="59">
        <f>IFERROR(VLOOKUP(VENTAS[[#This Row],[Código del producto Vendido]],STOCK[],16,FALSE)*VENTAS[[#This Row],[Cantidad]] + VLOOKUP(VENTAS[[#This Row],[Código del producto Vendido]],STOCK[],19,FALSE)*VENTAS[[#This Row],[Cantidad]],VENTAS[[#This Row],[Total]])</f>
        <v>15.329545454545453</v>
      </c>
      <c r="L222" s="59">
        <f>VENTAS[[#This Row],[Total]]-VENTAS[[#This Row],[Comisión 10%]]-VENTAS[[#This Row],[Costo SIN Comision]]</f>
        <v>9.6704545454545467</v>
      </c>
      <c r="M222" s="59"/>
    </row>
    <row r="223" spans="1:13" ht="20" customHeight="1">
      <c r="A223" s="56">
        <v>45079</v>
      </c>
      <c r="B223" s="57"/>
      <c r="C223" s="57" t="s">
        <v>968</v>
      </c>
      <c r="D223" s="57"/>
      <c r="E223" s="57" t="s">
        <v>692</v>
      </c>
      <c r="F223" s="58" t="str">
        <f>IFERROR(VLOOKUP(VENTAS[[#This Row],[Código del producto Vendido]],STOCK[],5,FALSE),"-")</f>
        <v>Bañador estampado de planta</v>
      </c>
      <c r="G223" s="58">
        <v>1</v>
      </c>
      <c r="H223" s="59">
        <v>25</v>
      </c>
      <c r="I223" s="59">
        <f>VENTAS[[#This Row],[Cantidad]]*VENTAS[[#This Row],[Precio Venta]]</f>
        <v>25</v>
      </c>
      <c r="J223" s="59">
        <f>IF(VENTAS[[#This Row],[Nombre del Gestor]]&gt;1,  VENTAS[[#This Row],[Total]]*10%, 0)</f>
        <v>0</v>
      </c>
      <c r="K223" s="59">
        <f>IFERROR(VLOOKUP(VENTAS[[#This Row],[Código del producto Vendido]],STOCK[],16,FALSE)*VENTAS[[#This Row],[Cantidad]] + VLOOKUP(VENTAS[[#This Row],[Código del producto Vendido]],STOCK[],19,FALSE)*VENTAS[[#This Row],[Cantidad]],VENTAS[[#This Row],[Total]])</f>
        <v>13.416666666666666</v>
      </c>
      <c r="L223" s="59">
        <f>VENTAS[[#This Row],[Total]]-VENTAS[[#This Row],[Comisión 10%]]-VENTAS[[#This Row],[Costo SIN Comision]]</f>
        <v>11.583333333333334</v>
      </c>
      <c r="M223" s="59"/>
    </row>
    <row r="224" spans="1:13" ht="20" customHeight="1">
      <c r="A224" s="56">
        <v>45079</v>
      </c>
      <c r="B224" s="57"/>
      <c r="C224" s="57" t="s">
        <v>969</v>
      </c>
      <c r="D224" s="57"/>
      <c r="E224" s="57" t="s">
        <v>858</v>
      </c>
      <c r="F224" s="58" t="str">
        <f>IFERROR(VLOOKUP(VENTAS[[#This Row],[Código del producto Vendido]],STOCK[],5,FALSE),"-")</f>
        <v xml:space="preserve"> Top Cuello V Verde</v>
      </c>
      <c r="G224" s="58">
        <v>1</v>
      </c>
      <c r="H224" s="59">
        <v>12</v>
      </c>
      <c r="I224" s="59">
        <f>VENTAS[[#This Row],[Cantidad]]*VENTAS[[#This Row],[Precio Venta]]</f>
        <v>12</v>
      </c>
      <c r="J224" s="59">
        <f>IF(VENTAS[[#This Row],[Nombre del Gestor]]&gt;1,  VENTAS[[#This Row],[Total]]*10%, 0)</f>
        <v>0</v>
      </c>
      <c r="K224" s="59">
        <f>IFERROR(VLOOKUP(VENTAS[[#This Row],[Código del producto Vendido]],STOCK[],16,FALSE)*VENTAS[[#This Row],[Cantidad]] + VLOOKUP(VENTAS[[#This Row],[Código del producto Vendido]],STOCK[],19,FALSE)*VENTAS[[#This Row],[Cantidad]],VENTAS[[#This Row],[Total]])</f>
        <v>8.005454545454544</v>
      </c>
      <c r="L224" s="59">
        <f>VENTAS[[#This Row],[Total]]-VENTAS[[#This Row],[Comisión 10%]]-VENTAS[[#This Row],[Costo SIN Comision]]</f>
        <v>3.994545454545456</v>
      </c>
      <c r="M224" s="59"/>
    </row>
    <row r="225" spans="1:13" ht="20" customHeight="1">
      <c r="A225" s="56">
        <v>45079</v>
      </c>
      <c r="B225" s="57"/>
      <c r="C225" s="57" t="s">
        <v>969</v>
      </c>
      <c r="D225" s="57"/>
      <c r="E225" s="57" t="s">
        <v>908</v>
      </c>
      <c r="F225" s="58" t="str">
        <f>IFERROR(VLOOKUP(VENTAS[[#This Row],[Código del producto Vendido]],STOCK[],5,FALSE),"-")</f>
        <v>Top cuello V Blanco</v>
      </c>
      <c r="G225" s="58">
        <v>1</v>
      </c>
      <c r="H225" s="59">
        <v>12</v>
      </c>
      <c r="I225" s="59">
        <f>VENTAS[[#This Row],[Cantidad]]*VENTAS[[#This Row],[Precio Venta]]</f>
        <v>12</v>
      </c>
      <c r="J225" s="59">
        <f>IF(VENTAS[[#This Row],[Nombre del Gestor]]&gt;1,  VENTAS[[#This Row],[Total]]*10%, 0)</f>
        <v>0</v>
      </c>
      <c r="K225" s="59">
        <f>IFERROR(VLOOKUP(VENTAS[[#This Row],[Código del producto Vendido]],STOCK[],16,FALSE)*VENTAS[[#This Row],[Cantidad]] + VLOOKUP(VENTAS[[#This Row],[Código del producto Vendido]],STOCK[],19,FALSE)*VENTAS[[#This Row],[Cantidad]],VENTAS[[#This Row],[Total]])</f>
        <v>7.7556818181818175</v>
      </c>
      <c r="L225" s="59">
        <f>VENTAS[[#This Row],[Total]]-VENTAS[[#This Row],[Comisión 10%]]-VENTAS[[#This Row],[Costo SIN Comision]]</f>
        <v>4.2443181818181825</v>
      </c>
      <c r="M225" s="59"/>
    </row>
    <row r="226" spans="1:13" ht="20" customHeight="1">
      <c r="A226" s="56">
        <v>45079</v>
      </c>
      <c r="B226" s="57"/>
      <c r="C226" s="57" t="s">
        <v>969</v>
      </c>
      <c r="D226" s="57"/>
      <c r="E226" s="57" t="s">
        <v>586</v>
      </c>
      <c r="F226" s="58" t="str">
        <f>IFERROR(VLOOKUP(VENTAS[[#This Row],[Código del producto Vendido]],STOCK[],5,FALSE),"-")</f>
        <v>Jeans de pierna recta desgarro</v>
      </c>
      <c r="G226" s="58">
        <v>1</v>
      </c>
      <c r="H226" s="59">
        <v>30</v>
      </c>
      <c r="I226" s="59">
        <f>VENTAS[[#This Row],[Cantidad]]*VENTAS[[#This Row],[Precio Venta]]</f>
        <v>30</v>
      </c>
      <c r="J226" s="59">
        <f>IF(VENTAS[[#This Row],[Nombre del Gestor]]&gt;1,  VENTAS[[#This Row],[Total]]*10%, 0)</f>
        <v>0</v>
      </c>
      <c r="K226" s="59">
        <f>IFERROR(VLOOKUP(VENTAS[[#This Row],[Código del producto Vendido]],STOCK[],16,FALSE)*VENTAS[[#This Row],[Cantidad]] + VLOOKUP(VENTAS[[#This Row],[Código del producto Vendido]],STOCK[],19,FALSE)*VENTAS[[#This Row],[Cantidad]],VENTAS[[#This Row],[Total]])</f>
        <v>18.686666666666667</v>
      </c>
      <c r="L226" s="59">
        <f>VENTAS[[#This Row],[Total]]-VENTAS[[#This Row],[Comisión 10%]]-VENTAS[[#This Row],[Costo SIN Comision]]</f>
        <v>11.313333333333333</v>
      </c>
      <c r="M226" s="59"/>
    </row>
    <row r="227" spans="1:13" ht="20" customHeight="1">
      <c r="A227" s="56">
        <v>45079</v>
      </c>
      <c r="B227" s="57"/>
      <c r="C227" s="57" t="s">
        <v>969</v>
      </c>
      <c r="D227" s="57"/>
      <c r="E227" s="57" t="s">
        <v>847</v>
      </c>
      <c r="F227" s="58" t="str">
        <f>IFERROR(VLOOKUP(VENTAS[[#This Row],[Código del producto Vendido]],STOCK[],5,FALSE),"-")</f>
        <v>Top Cuello encaje y mangas abombadas</v>
      </c>
      <c r="G227" s="58">
        <v>1</v>
      </c>
      <c r="H227" s="59">
        <v>11</v>
      </c>
      <c r="I227" s="59">
        <f>VENTAS[[#This Row],[Cantidad]]*VENTAS[[#This Row],[Precio Venta]]</f>
        <v>11</v>
      </c>
      <c r="J227" s="59">
        <f>IF(VENTAS[[#This Row],[Nombre del Gestor]]&gt;1,  VENTAS[[#This Row],[Total]]*10%, 0)</f>
        <v>0</v>
      </c>
      <c r="K227" s="59">
        <f>IFERROR(VLOOKUP(VENTAS[[#This Row],[Código del producto Vendido]],STOCK[],16,FALSE)*VENTAS[[#This Row],[Cantidad]] + VLOOKUP(VENTAS[[#This Row],[Código del producto Vendido]],STOCK[],19,FALSE)*VENTAS[[#This Row],[Cantidad]],VENTAS[[#This Row],[Total]])</f>
        <v>6.3581818181818175</v>
      </c>
      <c r="L227" s="59">
        <f>VENTAS[[#This Row],[Total]]-VENTAS[[#This Row],[Comisión 10%]]-VENTAS[[#This Row],[Costo SIN Comision]]</f>
        <v>4.6418181818181825</v>
      </c>
      <c r="M227" s="59"/>
    </row>
    <row r="228" spans="1:13" ht="20" customHeight="1">
      <c r="A228" s="56"/>
      <c r="B228" s="57"/>
      <c r="C228" s="57"/>
      <c r="D228" s="57"/>
      <c r="E228" s="57" t="s">
        <v>867</v>
      </c>
      <c r="F228" s="58" t="str">
        <f>IFERROR(VLOOKUP(VENTAS[[#This Row],[Código del producto Vendido]],STOCK[],5,FALSE),"-")</f>
        <v>Bañador de pierna alta</v>
      </c>
      <c r="G228" s="58">
        <v>1</v>
      </c>
      <c r="H228" s="59">
        <v>25</v>
      </c>
      <c r="I228" s="59">
        <f>VENTAS[[#This Row],[Cantidad]]*VENTAS[[#This Row],[Precio Venta]]</f>
        <v>25</v>
      </c>
      <c r="J228" s="59">
        <f>IF(VENTAS[[#This Row],[Nombre del Gestor]]&gt;1,  VENTAS[[#This Row],[Total]]*10%, 0)</f>
        <v>0</v>
      </c>
      <c r="K228" s="59">
        <f>IFERROR(VLOOKUP(VENTAS[[#This Row],[Código del producto Vendido]],STOCK[],16,FALSE)*VENTAS[[#This Row],[Cantidad]] + VLOOKUP(VENTAS[[#This Row],[Código del producto Vendido]],STOCK[],19,FALSE)*VENTAS[[#This Row],[Cantidad]],VENTAS[[#This Row],[Total]])</f>
        <v>14.023181818181817</v>
      </c>
      <c r="L228" s="59">
        <f>VENTAS[[#This Row],[Total]]-VENTAS[[#This Row],[Comisión 10%]]-VENTAS[[#This Row],[Costo SIN Comision]]</f>
        <v>10.976818181818183</v>
      </c>
      <c r="M228" s="59"/>
    </row>
    <row r="229" spans="1:13" ht="20" customHeight="1">
      <c r="A229" s="56"/>
      <c r="B229" s="57"/>
      <c r="C229" s="57"/>
      <c r="D229" s="57"/>
      <c r="E229" s="70" t="s">
        <v>216</v>
      </c>
      <c r="F229" s="58" t="str">
        <f>IFERROR(VLOOKUP(VENTAS[[#This Row],[Código del producto Vendido]],STOCK[],5,FALSE),"-")</f>
        <v>Top acanalado sin mangas</v>
      </c>
      <c r="G229" s="58">
        <v>1</v>
      </c>
      <c r="H229" s="59">
        <v>16</v>
      </c>
      <c r="I229" s="59">
        <f>VENTAS[[#This Row],[Cantidad]]*VENTAS[[#This Row],[Precio Venta]]</f>
        <v>16</v>
      </c>
      <c r="J229" s="59">
        <f>IF(VENTAS[[#This Row],[Nombre del Gestor]]&gt;1,  VENTAS[[#This Row],[Total]]*10%, 0)</f>
        <v>0</v>
      </c>
      <c r="K229" s="59">
        <f>IFERROR(VLOOKUP(VENTAS[[#This Row],[Código del producto Vendido]],STOCK[],16,FALSE)*VENTAS[[#This Row],[Cantidad]] + VLOOKUP(VENTAS[[#This Row],[Código del producto Vendido]],STOCK[],19,FALSE)*VENTAS[[#This Row],[Cantidad]],VENTAS[[#This Row],[Total]])</f>
        <v>5.0222222222222221</v>
      </c>
      <c r="L229" s="59">
        <f>VENTAS[[#This Row],[Total]]-VENTAS[[#This Row],[Comisión 10%]]-VENTAS[[#This Row],[Costo SIN Comision]]</f>
        <v>10.977777777777778</v>
      </c>
      <c r="M229" s="59"/>
    </row>
    <row r="230" spans="1:13" ht="20" customHeight="1">
      <c r="A230" s="56"/>
      <c r="B230" s="57"/>
      <c r="C230" s="57"/>
      <c r="D230" s="57"/>
      <c r="E230" s="57" t="s">
        <v>850</v>
      </c>
      <c r="F230" s="58" t="str">
        <f>IFERROR(VLOOKUP(VENTAS[[#This Row],[Código del producto Vendido]],STOCK[],5,FALSE),"-")</f>
        <v>Bañador con adorno de malla</v>
      </c>
      <c r="G230" s="58">
        <v>1</v>
      </c>
      <c r="H230" s="59">
        <v>25</v>
      </c>
      <c r="I230" s="59">
        <f>VENTAS[[#This Row],[Cantidad]]*VENTAS[[#This Row],[Precio Venta]]</f>
        <v>25</v>
      </c>
      <c r="J230" s="59">
        <f>IF(VENTAS[[#This Row],[Nombre del Gestor]]&gt;1,  VENTAS[[#This Row],[Total]]*10%, 0)</f>
        <v>0</v>
      </c>
      <c r="K230" s="59">
        <f>IFERROR(VLOOKUP(VENTAS[[#This Row],[Código del producto Vendido]],STOCK[],16,FALSE)*VENTAS[[#This Row],[Cantidad]] + VLOOKUP(VENTAS[[#This Row],[Código del producto Vendido]],STOCK[],19,FALSE)*VENTAS[[#This Row],[Cantidad]],VENTAS[[#This Row],[Total]])</f>
        <v>15.329545454545453</v>
      </c>
      <c r="L230" s="59">
        <f>VENTAS[[#This Row],[Total]]-VENTAS[[#This Row],[Comisión 10%]]-VENTAS[[#This Row],[Costo SIN Comision]]</f>
        <v>9.6704545454545467</v>
      </c>
      <c r="M230" s="59"/>
    </row>
    <row r="231" spans="1:13" ht="20" customHeight="1">
      <c r="A231" s="56"/>
      <c r="B231" s="57"/>
      <c r="C231" s="57"/>
      <c r="D231" s="57"/>
      <c r="E231" s="57" t="s">
        <v>692</v>
      </c>
      <c r="F231" s="58" t="str">
        <f>IFERROR(VLOOKUP(VENTAS[[#This Row],[Código del producto Vendido]],STOCK[],5,FALSE),"-")</f>
        <v>Bañador estampado de planta</v>
      </c>
      <c r="G231" s="58">
        <v>2</v>
      </c>
      <c r="H231" s="59">
        <v>25</v>
      </c>
      <c r="I231" s="59">
        <f>VENTAS[[#This Row],[Cantidad]]*VENTAS[[#This Row],[Precio Venta]]</f>
        <v>50</v>
      </c>
      <c r="J231" s="59">
        <f>IF(VENTAS[[#This Row],[Nombre del Gestor]]&gt;1,  VENTAS[[#This Row],[Total]]*10%, 0)</f>
        <v>0</v>
      </c>
      <c r="K231" s="59">
        <f>IFERROR(VLOOKUP(VENTAS[[#This Row],[Código del producto Vendido]],STOCK[],16,FALSE)*VENTAS[[#This Row],[Cantidad]] + VLOOKUP(VENTAS[[#This Row],[Código del producto Vendido]],STOCK[],19,FALSE)*VENTAS[[#This Row],[Cantidad]],VENTAS[[#This Row],[Total]])</f>
        <v>26.833333333333332</v>
      </c>
      <c r="L231" s="59">
        <f>VENTAS[[#This Row],[Total]]-VENTAS[[#This Row],[Comisión 10%]]-VENTAS[[#This Row],[Costo SIN Comision]]</f>
        <v>23.166666666666668</v>
      </c>
      <c r="M231" s="59"/>
    </row>
    <row r="232" spans="1:13" ht="20" customHeight="1">
      <c r="A232" s="56"/>
      <c r="B232" s="57"/>
      <c r="C232" s="57"/>
      <c r="D232" s="57"/>
      <c r="E232" s="57" t="s">
        <v>915</v>
      </c>
      <c r="F232" s="58" t="str">
        <f>IFERROR(VLOOKUP(VENTAS[[#This Row],[Código del producto Vendido]],STOCK[],5,FALSE),"-")</f>
        <v>Jeans Elastizados Pierna Ancha</v>
      </c>
      <c r="G232" s="58">
        <v>1</v>
      </c>
      <c r="H232" s="59">
        <v>35</v>
      </c>
      <c r="I232" s="59">
        <f>VENTAS[[#This Row],[Cantidad]]*VENTAS[[#This Row],[Precio Venta]]</f>
        <v>35</v>
      </c>
      <c r="J232" s="59">
        <f>IF(VENTAS[[#This Row],[Nombre del Gestor]]&gt;1,  VENTAS[[#This Row],[Total]]*10%, 0)</f>
        <v>0</v>
      </c>
      <c r="K232" s="59">
        <f>IFERROR(VLOOKUP(VENTAS[[#This Row],[Código del producto Vendido]],STOCK[],16,FALSE)*VENTAS[[#This Row],[Cantidad]] + VLOOKUP(VENTAS[[#This Row],[Código del producto Vendido]],STOCK[],19,FALSE)*VENTAS[[#This Row],[Cantidad]],VENTAS[[#This Row],[Total]])</f>
        <v>27.52272727272727</v>
      </c>
      <c r="L232" s="59">
        <f>VENTAS[[#This Row],[Total]]-VENTAS[[#This Row],[Comisión 10%]]-VENTAS[[#This Row],[Costo SIN Comision]]</f>
        <v>7.4772727272727302</v>
      </c>
      <c r="M232" s="59"/>
    </row>
    <row r="233" spans="1:13" ht="20" customHeight="1">
      <c r="A233" s="56"/>
      <c r="B233" s="57"/>
      <c r="C233" s="57"/>
      <c r="D233" s="57"/>
      <c r="E233" s="57" t="s">
        <v>438</v>
      </c>
      <c r="F233" s="58" t="str">
        <f>IFERROR(VLOOKUP(VENTAS[[#This Row],[Código del producto Vendido]],STOCK[],5,FALSE),"-")</f>
        <v xml:space="preserve"> Pantaloneta Verde</v>
      </c>
      <c r="G233" s="58">
        <v>1</v>
      </c>
      <c r="H233" s="59">
        <v>25</v>
      </c>
      <c r="I233" s="59">
        <f>VENTAS[[#This Row],[Cantidad]]*VENTAS[[#This Row],[Precio Venta]]</f>
        <v>25</v>
      </c>
      <c r="J233" s="59">
        <f>IF(VENTAS[[#This Row],[Nombre del Gestor]]&gt;1,  VENTAS[[#This Row],[Total]]*10%, 0)</f>
        <v>0</v>
      </c>
      <c r="K233" s="59">
        <f>IFERROR(VLOOKUP(VENTAS[[#This Row],[Código del producto Vendido]],STOCK[],16,FALSE)*VENTAS[[#This Row],[Cantidad]] + VLOOKUP(VENTAS[[#This Row],[Código del producto Vendido]],STOCK[],19,FALSE)*VENTAS[[#This Row],[Cantidad]],VENTAS[[#This Row],[Total]])</f>
        <v>14.871363636363636</v>
      </c>
      <c r="L233" s="59">
        <f>VENTAS[[#This Row],[Total]]-VENTAS[[#This Row],[Comisión 10%]]-VENTAS[[#This Row],[Costo SIN Comision]]</f>
        <v>10.128636363636364</v>
      </c>
      <c r="M233" s="59"/>
    </row>
    <row r="234" spans="1:13" ht="20" customHeight="1">
      <c r="A234" s="56">
        <v>45081</v>
      </c>
      <c r="B234" s="57"/>
      <c r="C234" s="57"/>
      <c r="D234" s="57"/>
      <c r="E234" s="57" t="s">
        <v>563</v>
      </c>
      <c r="F234" s="58" t="str">
        <f>IFERROR(VLOOKUP(VENTAS[[#This Row],[Código del producto Vendido]],STOCK[],5,FALSE),"-")</f>
        <v>Bikini Elegante con Herrajes</v>
      </c>
      <c r="G234" s="58">
        <v>1</v>
      </c>
      <c r="H234" s="59">
        <v>18</v>
      </c>
      <c r="I234" s="59">
        <f>VENTAS[[#This Row],[Cantidad]]*VENTAS[[#This Row],[Precio Venta]]</f>
        <v>18</v>
      </c>
      <c r="J234" s="59">
        <f>IF(VENTAS[[#This Row],[Nombre del Gestor]]&gt;1,  VENTAS[[#This Row],[Total]]*10%, 0)</f>
        <v>0</v>
      </c>
      <c r="K234" s="59">
        <f>IFERROR(VLOOKUP(VENTAS[[#This Row],[Código del producto Vendido]],STOCK[],16,FALSE)*VENTAS[[#This Row],[Cantidad]] + VLOOKUP(VENTAS[[#This Row],[Código del producto Vendido]],STOCK[],19,FALSE)*VENTAS[[#This Row],[Cantidad]],VENTAS[[#This Row],[Total]])</f>
        <v>12.308333333333334</v>
      </c>
      <c r="L234" s="59">
        <f>VENTAS[[#This Row],[Total]]-VENTAS[[#This Row],[Comisión 10%]]-VENTAS[[#This Row],[Costo SIN Comision]]</f>
        <v>5.6916666666666664</v>
      </c>
      <c r="M234" s="59"/>
    </row>
    <row r="235" spans="1:13" ht="20" customHeight="1">
      <c r="A235" s="56">
        <v>45081</v>
      </c>
      <c r="B235" s="57"/>
      <c r="C235" s="57"/>
      <c r="D235" s="57"/>
      <c r="E235" s="57" t="s">
        <v>691</v>
      </c>
      <c r="F235" s="58" t="str">
        <f>IFERROR(VLOOKUP(VENTAS[[#This Row],[Código del producto Vendido]],STOCK[],5,FALSE),"-")</f>
        <v xml:space="preserve">Skort asimétrico floral </v>
      </c>
      <c r="G235" s="58">
        <v>1</v>
      </c>
      <c r="H235" s="59">
        <v>15</v>
      </c>
      <c r="I235" s="59">
        <f>VENTAS[[#This Row],[Cantidad]]*VENTAS[[#This Row],[Precio Venta]]</f>
        <v>15</v>
      </c>
      <c r="J235" s="59">
        <f>IF(VENTAS[[#This Row],[Nombre del Gestor]]&gt;1,  VENTAS[[#This Row],[Total]]*10%, 0)</f>
        <v>0</v>
      </c>
      <c r="K235" s="59">
        <f>IFERROR(VLOOKUP(VENTAS[[#This Row],[Código del producto Vendido]],STOCK[],16,FALSE)*VENTAS[[#This Row],[Cantidad]] + VLOOKUP(VENTAS[[#This Row],[Código del producto Vendido]],STOCK[],19,FALSE)*VENTAS[[#This Row],[Cantidad]],VENTAS[[#This Row],[Total]])</f>
        <v>8.9277777777777789</v>
      </c>
      <c r="L235" s="59">
        <f>VENTAS[[#This Row],[Total]]-VENTAS[[#This Row],[Comisión 10%]]-VENTAS[[#This Row],[Costo SIN Comision]]</f>
        <v>6.0722222222222211</v>
      </c>
      <c r="M235" s="59"/>
    </row>
    <row r="236" spans="1:13" ht="20" customHeight="1">
      <c r="A236" s="56">
        <v>45081</v>
      </c>
      <c r="B236" s="57"/>
      <c r="C236" s="57"/>
      <c r="D236" s="57"/>
      <c r="E236" s="57" t="s">
        <v>927</v>
      </c>
      <c r="F236" s="58" t="str">
        <f>IFERROR(VLOOKUP(VENTAS[[#This Row],[Código del producto Vendido]],STOCK[],5,FALSE),"-")</f>
        <v>Top corto blanco</v>
      </c>
      <c r="G236" s="58">
        <v>1</v>
      </c>
      <c r="H236" s="59">
        <v>5</v>
      </c>
      <c r="I236" s="59">
        <f>VENTAS[[#This Row],[Cantidad]]*VENTAS[[#This Row],[Precio Venta]]</f>
        <v>5</v>
      </c>
      <c r="J236" s="59">
        <f>IF(VENTAS[[#This Row],[Nombre del Gestor]]&gt;1,  VENTAS[[#This Row],[Total]]*10%, 0)</f>
        <v>0</v>
      </c>
      <c r="K236" s="59">
        <f>IFERROR(VLOOKUP(VENTAS[[#This Row],[Código del producto Vendido]],STOCK[],16,FALSE)*VENTAS[[#This Row],[Cantidad]] + VLOOKUP(VENTAS[[#This Row],[Código del producto Vendido]],STOCK[],19,FALSE)*VENTAS[[#This Row],[Cantidad]],VENTAS[[#This Row],[Total]])</f>
        <v>4.4044117647058822</v>
      </c>
      <c r="L236" s="59">
        <f>VENTAS[[#This Row],[Total]]-VENTAS[[#This Row],[Comisión 10%]]-VENTAS[[#This Row],[Costo SIN Comision]]</f>
        <v>0.59558823529411775</v>
      </c>
      <c r="M236" s="59"/>
    </row>
    <row r="237" spans="1:13" ht="20" customHeight="1">
      <c r="A237" s="56">
        <v>45081</v>
      </c>
      <c r="B237" s="57"/>
      <c r="C237" s="57"/>
      <c r="D237" s="57"/>
      <c r="E237" s="57" t="s">
        <v>645</v>
      </c>
      <c r="F237" s="58" t="str">
        <f>IFERROR(VLOOKUP(VENTAS[[#This Row],[Código del producto Vendido]],STOCK[],5,FALSE),"-")</f>
        <v>Conjunto short, camisa y top</v>
      </c>
      <c r="G237" s="58">
        <v>1</v>
      </c>
      <c r="H237" s="59">
        <v>30</v>
      </c>
      <c r="I237" s="59">
        <f>VENTAS[[#This Row],[Cantidad]]*VENTAS[[#This Row],[Precio Venta]]</f>
        <v>30</v>
      </c>
      <c r="J237" s="59">
        <f>IF(VENTAS[[#This Row],[Nombre del Gestor]]&gt;1,  VENTAS[[#This Row],[Total]]*10%, 0)</f>
        <v>0</v>
      </c>
      <c r="K237" s="59">
        <f>IFERROR(VLOOKUP(VENTAS[[#This Row],[Código del producto Vendido]],STOCK[],16,FALSE)*VENTAS[[#This Row],[Cantidad]] + VLOOKUP(VENTAS[[#This Row],[Código del producto Vendido]],STOCK[],19,FALSE)*VENTAS[[#This Row],[Cantidad]],VENTAS[[#This Row],[Total]])</f>
        <v>16.833333333333336</v>
      </c>
      <c r="L237" s="59">
        <f>VENTAS[[#This Row],[Total]]-VENTAS[[#This Row],[Comisión 10%]]-VENTAS[[#This Row],[Costo SIN Comision]]</f>
        <v>13.166666666666664</v>
      </c>
      <c r="M237" s="59"/>
    </row>
    <row r="238" spans="1:13" ht="20" customHeight="1">
      <c r="A238" s="56">
        <v>45081</v>
      </c>
      <c r="B238" s="57"/>
      <c r="C238" s="57"/>
      <c r="D238" s="57"/>
      <c r="E238" s="57" t="s">
        <v>628</v>
      </c>
      <c r="F238" s="58" t="str">
        <f>IFERROR(VLOOKUP(VENTAS[[#This Row],[Código del producto Vendido]],STOCK[],5,FALSE),"-")</f>
        <v>Blusas Botón Floral Casual</v>
      </c>
      <c r="G238" s="58">
        <v>1</v>
      </c>
      <c r="H238" s="59">
        <v>14</v>
      </c>
      <c r="I238" s="59">
        <f>VENTAS[[#This Row],[Cantidad]]*VENTAS[[#This Row],[Precio Venta]]</f>
        <v>14</v>
      </c>
      <c r="J238" s="59">
        <f>IF(VENTAS[[#This Row],[Nombre del Gestor]]&gt;1,  VENTAS[[#This Row],[Total]]*10%, 0)</f>
        <v>0</v>
      </c>
      <c r="K238" s="59">
        <f>IFERROR(VLOOKUP(VENTAS[[#This Row],[Código del producto Vendido]],STOCK[],16,FALSE)*VENTAS[[#This Row],[Cantidad]] + VLOOKUP(VENTAS[[#This Row],[Código del producto Vendido]],STOCK[],19,FALSE)*VENTAS[[#This Row],[Cantidad]],VENTAS[[#This Row],[Total]])</f>
        <v>8.0222222222222221</v>
      </c>
      <c r="L238" s="59">
        <f>VENTAS[[#This Row],[Total]]-VENTAS[[#This Row],[Comisión 10%]]-VENTAS[[#This Row],[Costo SIN Comision]]</f>
        <v>5.9777777777777779</v>
      </c>
      <c r="M238" s="59"/>
    </row>
    <row r="239" spans="1:13" ht="20" customHeight="1">
      <c r="A239" s="56">
        <v>45081</v>
      </c>
      <c r="B239" s="57"/>
      <c r="C239" s="57"/>
      <c r="D239" s="57"/>
      <c r="E239" s="57" t="s">
        <v>216</v>
      </c>
      <c r="F239" s="58" t="str">
        <f>IFERROR(VLOOKUP(VENTAS[[#This Row],[Código del producto Vendido]],STOCK[],5,FALSE),"-")</f>
        <v>Top acanalado sin mangas</v>
      </c>
      <c r="G239" s="58">
        <v>1</v>
      </c>
      <c r="H239" s="59">
        <v>10</v>
      </c>
      <c r="I239" s="59">
        <f>VENTAS[[#This Row],[Cantidad]]*VENTAS[[#This Row],[Precio Venta]]</f>
        <v>10</v>
      </c>
      <c r="J239" s="59">
        <f>IF(VENTAS[[#This Row],[Nombre del Gestor]]&gt;1,  VENTAS[[#This Row],[Total]]*10%, 0)</f>
        <v>0</v>
      </c>
      <c r="K239" s="59">
        <f>IFERROR(VLOOKUP(VENTAS[[#This Row],[Código del producto Vendido]],STOCK[],16,FALSE)*VENTAS[[#This Row],[Cantidad]] + VLOOKUP(VENTAS[[#This Row],[Código del producto Vendido]],STOCK[],19,FALSE)*VENTAS[[#This Row],[Cantidad]],VENTAS[[#This Row],[Total]])</f>
        <v>5.0222222222222221</v>
      </c>
      <c r="L239" s="59">
        <f>VENTAS[[#This Row],[Total]]-VENTAS[[#This Row],[Comisión 10%]]-VENTAS[[#This Row],[Costo SIN Comision]]</f>
        <v>4.9777777777777779</v>
      </c>
      <c r="M239" s="59"/>
    </row>
    <row r="240" spans="1:13" ht="20" customHeight="1">
      <c r="A240" s="56">
        <v>45082</v>
      </c>
      <c r="B240" s="57"/>
      <c r="C240" s="57" t="s">
        <v>983</v>
      </c>
      <c r="D240" s="57"/>
      <c r="E240" s="57" t="s">
        <v>911</v>
      </c>
      <c r="F240" s="58" t="str">
        <f>IFERROR(VLOOKUP(VENTAS[[#This Row],[Código del producto Vendido]],STOCK[],5,FALSE),"-")</f>
        <v>Jenas Ajustados Oscuro</v>
      </c>
      <c r="G240" s="58">
        <v>1</v>
      </c>
      <c r="H240" s="59">
        <v>35</v>
      </c>
      <c r="I240" s="59">
        <f>VENTAS[[#This Row],[Cantidad]]*VENTAS[[#This Row],[Precio Venta]]</f>
        <v>35</v>
      </c>
      <c r="J240" s="59">
        <f>IF(VENTAS[[#This Row],[Nombre del Gestor]]&gt;1,  VENTAS[[#This Row],[Total]]*10%, 0)</f>
        <v>0</v>
      </c>
      <c r="K240" s="59">
        <f>IFERROR(VLOOKUP(VENTAS[[#This Row],[Código del producto Vendido]],STOCK[],16,FALSE)*VENTAS[[#This Row],[Cantidad]] + VLOOKUP(VENTAS[[#This Row],[Código del producto Vendido]],STOCK[],19,FALSE)*VENTAS[[#This Row],[Cantidad]],VENTAS[[#This Row],[Total]])</f>
        <v>24.68181818181818</v>
      </c>
      <c r="L240" s="59">
        <f>VENTAS[[#This Row],[Total]]-VENTAS[[#This Row],[Comisión 10%]]-VENTAS[[#This Row],[Costo SIN Comision]]</f>
        <v>10.31818181818182</v>
      </c>
      <c r="M240" s="59"/>
    </row>
    <row r="241" spans="1:13" ht="20" customHeight="1">
      <c r="A241" s="56">
        <v>45082</v>
      </c>
      <c r="B241" s="57"/>
      <c r="C241" s="57" t="s">
        <v>983</v>
      </c>
      <c r="D241" s="57"/>
      <c r="E241" s="57" t="s">
        <v>914</v>
      </c>
      <c r="F241" s="58" t="str">
        <f>IFERROR(VLOOKUP(VENTAS[[#This Row],[Código del producto Vendido]],STOCK[],5,FALSE),"-")</f>
        <v>Jeans Elastizados Pierna Ancha</v>
      </c>
      <c r="G241" s="58">
        <v>1</v>
      </c>
      <c r="H241" s="59">
        <v>35</v>
      </c>
      <c r="I241" s="59">
        <f>VENTAS[[#This Row],[Cantidad]]*VENTAS[[#This Row],[Precio Venta]]</f>
        <v>35</v>
      </c>
      <c r="J241" s="59">
        <f>IF(VENTAS[[#This Row],[Nombre del Gestor]]&gt;1,  VENTAS[[#This Row],[Total]]*10%, 0)</f>
        <v>0</v>
      </c>
      <c r="K241" s="59">
        <f>IFERROR(VLOOKUP(VENTAS[[#This Row],[Código del producto Vendido]],STOCK[],16,FALSE)*VENTAS[[#This Row],[Cantidad]] + VLOOKUP(VENTAS[[#This Row],[Código del producto Vendido]],STOCK[],19,FALSE)*VENTAS[[#This Row],[Cantidad]],VENTAS[[#This Row],[Total]])</f>
        <v>27.52272727272727</v>
      </c>
      <c r="L241" s="59">
        <f>VENTAS[[#This Row],[Total]]-VENTAS[[#This Row],[Comisión 10%]]-VENTAS[[#This Row],[Costo SIN Comision]]</f>
        <v>7.4772727272727302</v>
      </c>
      <c r="M241" s="59"/>
    </row>
    <row r="242" spans="1:13" ht="20" customHeight="1">
      <c r="A242" s="56">
        <v>45082</v>
      </c>
      <c r="B242" s="57"/>
      <c r="C242" s="57" t="s">
        <v>532</v>
      </c>
      <c r="D242" s="57"/>
      <c r="E242" s="57" t="s">
        <v>589</v>
      </c>
      <c r="F242" s="58" t="str">
        <f>IFERROR(VLOOKUP(VENTAS[[#This Row],[Código del producto Vendido]],STOCK[],5,FALSE),"-")</f>
        <v>Bañador una pieza con adorno de mariposas</v>
      </c>
      <c r="G242" s="58">
        <v>1</v>
      </c>
      <c r="H242" s="59">
        <v>20</v>
      </c>
      <c r="I242" s="59">
        <f>VENTAS[[#This Row],[Cantidad]]*VENTAS[[#This Row],[Precio Venta]]</f>
        <v>20</v>
      </c>
      <c r="J242" s="59">
        <f>IF(VENTAS[[#This Row],[Nombre del Gestor]]&gt;1,  VENTAS[[#This Row],[Total]]*10%, 0)</f>
        <v>0</v>
      </c>
      <c r="K242" s="59">
        <f>IFERROR(VLOOKUP(VENTAS[[#This Row],[Código del producto Vendido]],STOCK[],16,FALSE)*VENTAS[[#This Row],[Cantidad]] + VLOOKUP(VENTAS[[#This Row],[Código del producto Vendido]],STOCK[],19,FALSE)*VENTAS[[#This Row],[Cantidad]],VENTAS[[#This Row],[Total]])</f>
        <v>12.742777777777778</v>
      </c>
      <c r="L242" s="59">
        <f>VENTAS[[#This Row],[Total]]-VENTAS[[#This Row],[Comisión 10%]]-VENTAS[[#This Row],[Costo SIN Comision]]</f>
        <v>7.2572222222222216</v>
      </c>
      <c r="M242" s="59"/>
    </row>
    <row r="243" spans="1:13" ht="20" customHeight="1">
      <c r="A243" s="56">
        <v>45082</v>
      </c>
      <c r="B243" s="57"/>
      <c r="C243" s="57" t="s">
        <v>984</v>
      </c>
      <c r="D243" s="57"/>
      <c r="E243" s="57" t="s">
        <v>652</v>
      </c>
      <c r="F243" s="58" t="str">
        <f>IFERROR(VLOOKUP(VENTAS[[#This Row],[Código del producto Vendido]],STOCK[],5,FALSE),"-")</f>
        <v>Conjuntot Top corto &amp; Pantalones</v>
      </c>
      <c r="G243" s="58">
        <v>1</v>
      </c>
      <c r="H243" s="59">
        <v>30</v>
      </c>
      <c r="I243" s="59">
        <f>VENTAS[[#This Row],[Cantidad]]*VENTAS[[#This Row],[Precio Venta]]</f>
        <v>30</v>
      </c>
      <c r="J243" s="59">
        <f>IF(VENTAS[[#This Row],[Nombre del Gestor]]&gt;1,  VENTAS[[#This Row],[Total]]*10%, 0)</f>
        <v>0</v>
      </c>
      <c r="K243" s="59">
        <f>IFERROR(VLOOKUP(VENTAS[[#This Row],[Código del producto Vendido]],STOCK[],16,FALSE)*VENTAS[[#This Row],[Cantidad]] + VLOOKUP(VENTAS[[#This Row],[Código del producto Vendido]],STOCK[],19,FALSE)*VENTAS[[#This Row],[Cantidad]],VENTAS[[#This Row],[Total]])</f>
        <v>18.36888888888889</v>
      </c>
      <c r="L243" s="59">
        <f>VENTAS[[#This Row],[Total]]-VENTAS[[#This Row],[Comisión 10%]]-VENTAS[[#This Row],[Costo SIN Comision]]</f>
        <v>11.63111111111111</v>
      </c>
      <c r="M243" s="59"/>
    </row>
    <row r="244" spans="1:13" ht="20" customHeight="1">
      <c r="A244" s="56">
        <v>45085</v>
      </c>
      <c r="B244" s="57"/>
      <c r="C244" s="57" t="s">
        <v>985</v>
      </c>
      <c r="D244" s="57"/>
      <c r="E244" s="57" t="s">
        <v>554</v>
      </c>
      <c r="F244" s="58" t="str">
        <f>IFERROR(VLOOKUP(VENTAS[[#This Row],[Código del producto Vendido]],STOCK[],5,FALSE),"-")</f>
        <v xml:space="preserve">Pareo falda </v>
      </c>
      <c r="G244" s="58">
        <v>1</v>
      </c>
      <c r="H244" s="59">
        <v>8</v>
      </c>
      <c r="I244" s="59">
        <f>VENTAS[[#This Row],[Cantidad]]*VENTAS[[#This Row],[Precio Venta]]</f>
        <v>8</v>
      </c>
      <c r="J244" s="59">
        <f>IF(VENTAS[[#This Row],[Nombre del Gestor]]&gt;1,  VENTAS[[#This Row],[Total]]*10%, 0)</f>
        <v>0</v>
      </c>
      <c r="K244" s="59">
        <f>IFERROR(VLOOKUP(VENTAS[[#This Row],[Código del producto Vendido]],STOCK[],16,FALSE)*VENTAS[[#This Row],[Cantidad]] + VLOOKUP(VENTAS[[#This Row],[Código del producto Vendido]],STOCK[],19,FALSE)*VENTAS[[#This Row],[Cantidad]],VENTAS[[#This Row],[Total]])</f>
        <v>4.3372222222222225</v>
      </c>
      <c r="L244" s="59">
        <f>VENTAS[[#This Row],[Total]]-VENTAS[[#This Row],[Comisión 10%]]-VENTAS[[#This Row],[Costo SIN Comision]]</f>
        <v>3.6627777777777775</v>
      </c>
      <c r="M244" s="59"/>
    </row>
    <row r="245" spans="1:13" ht="20" customHeight="1">
      <c r="A245" s="56">
        <v>45085</v>
      </c>
      <c r="B245" s="57"/>
      <c r="C245" s="57" t="s">
        <v>985</v>
      </c>
      <c r="D245" s="57"/>
      <c r="E245" s="57" t="s">
        <v>571</v>
      </c>
      <c r="F245" s="58" t="str">
        <f>IFERROR(VLOOKUP(VENTAS[[#This Row],[Código del producto Vendido]],STOCK[],5,FALSE),"-")</f>
        <v>Bañador con Cremallera</v>
      </c>
      <c r="G245" s="58">
        <v>1</v>
      </c>
      <c r="H245" s="59">
        <v>28</v>
      </c>
      <c r="I245" s="59">
        <f>VENTAS[[#This Row],[Cantidad]]*VENTAS[[#This Row],[Precio Venta]]</f>
        <v>28</v>
      </c>
      <c r="J245" s="59">
        <f>IF(VENTAS[[#This Row],[Nombre del Gestor]]&gt;1,  VENTAS[[#This Row],[Total]]*10%, 0)</f>
        <v>0</v>
      </c>
      <c r="K245" s="59">
        <f>IFERROR(VLOOKUP(VENTAS[[#This Row],[Código del producto Vendido]],STOCK[],16,FALSE)*VENTAS[[#This Row],[Cantidad]] + VLOOKUP(VENTAS[[#This Row],[Código del producto Vendido]],STOCK[],19,FALSE)*VENTAS[[#This Row],[Cantidad]],VENTAS[[#This Row],[Total]])</f>
        <v>21.080555555555556</v>
      </c>
      <c r="L245" s="59">
        <f>VENTAS[[#This Row],[Total]]-VENTAS[[#This Row],[Comisión 10%]]-VENTAS[[#This Row],[Costo SIN Comision]]</f>
        <v>6.9194444444444443</v>
      </c>
      <c r="M245" s="59"/>
    </row>
    <row r="246" spans="1:13" ht="20" customHeight="1">
      <c r="A246" s="56">
        <v>45085</v>
      </c>
      <c r="B246" s="57"/>
      <c r="C246" s="57" t="s">
        <v>985</v>
      </c>
      <c r="D246" s="57"/>
      <c r="E246" s="57" t="s">
        <v>876</v>
      </c>
      <c r="F246" s="58" t="str">
        <f>IFERROR(VLOOKUP(VENTAS[[#This Row],[Código del producto Vendido]],STOCK[],5,FALSE),"-")</f>
        <v>Niñas 3 piezas Bañador bikini de rayas combinadas con abertura con kimono</v>
      </c>
      <c r="G246" s="58">
        <v>1</v>
      </c>
      <c r="H246" s="59">
        <v>25</v>
      </c>
      <c r="I246" s="59">
        <f>VENTAS[[#This Row],[Cantidad]]*VENTAS[[#This Row],[Precio Venta]]</f>
        <v>25</v>
      </c>
      <c r="J246" s="59">
        <f>IF(VENTAS[[#This Row],[Nombre del Gestor]]&gt;1,  VENTAS[[#This Row],[Total]]*10%, 0)</f>
        <v>0</v>
      </c>
      <c r="K246" s="59">
        <f>IFERROR(VLOOKUP(VENTAS[[#This Row],[Código del producto Vendido]],STOCK[],16,FALSE)*VENTAS[[#This Row],[Cantidad]] + VLOOKUP(VENTAS[[#This Row],[Código del producto Vendido]],STOCK[],19,FALSE)*VENTAS[[#This Row],[Cantidad]],VENTAS[[#This Row],[Total]])</f>
        <v>12.377272727272727</v>
      </c>
      <c r="L246" s="59">
        <f>VENTAS[[#This Row],[Total]]-VENTAS[[#This Row],[Comisión 10%]]-VENTAS[[#This Row],[Costo SIN Comision]]</f>
        <v>12.622727272727273</v>
      </c>
      <c r="M246" s="59"/>
    </row>
    <row r="247" spans="1:13" ht="20" customHeight="1">
      <c r="A247" s="67">
        <v>45085</v>
      </c>
      <c r="B247" s="57"/>
      <c r="C247" s="57" t="s">
        <v>985</v>
      </c>
      <c r="D247" s="57"/>
      <c r="E247" s="57" t="s">
        <v>885</v>
      </c>
      <c r="F247" s="58" t="str">
        <f>IFERROR(VLOOKUP(VENTAS[[#This Row],[Código del producto Vendido]],STOCK[],5,FALSE),"-")</f>
        <v>Bikini niña 3 piezas</v>
      </c>
      <c r="G247" s="58">
        <v>1</v>
      </c>
      <c r="H247" s="59">
        <v>25</v>
      </c>
      <c r="I247" s="59">
        <f>VENTAS[[#This Row],[Cantidad]]*VENTAS[[#This Row],[Precio Venta]]</f>
        <v>25</v>
      </c>
      <c r="J247" s="59">
        <f>IF(VENTAS[[#This Row],[Nombre del Gestor]]&gt;1,  VENTAS[[#This Row],[Total]]*10%, 0)</f>
        <v>0</v>
      </c>
      <c r="K247" s="59">
        <f>IFERROR(VLOOKUP(VENTAS[[#This Row],[Código del producto Vendido]],STOCK[],16,FALSE)*VENTAS[[#This Row],[Cantidad]] + VLOOKUP(VENTAS[[#This Row],[Código del producto Vendido]],STOCK[],19,FALSE)*VENTAS[[#This Row],[Cantidad]],VENTAS[[#This Row],[Total]])</f>
        <v>14.477272727272727</v>
      </c>
      <c r="L247" s="59">
        <f>VENTAS[[#This Row],[Total]]-VENTAS[[#This Row],[Comisión 10%]]-VENTAS[[#This Row],[Costo SIN Comision]]</f>
        <v>10.522727272727273</v>
      </c>
      <c r="M247" s="59"/>
    </row>
    <row r="248" spans="1:13" ht="20" customHeight="1">
      <c r="A248" s="56">
        <v>45083</v>
      </c>
      <c r="B248" s="57"/>
      <c r="C248" s="57" t="s">
        <v>986</v>
      </c>
      <c r="D248" s="57"/>
      <c r="E248" s="57" t="s">
        <v>633</v>
      </c>
      <c r="F248" s="58" t="str">
        <f>IFERROR(VLOOKUP(VENTAS[[#This Row],[Código del producto Vendido]],STOCK[],5,FALSE),"-")</f>
        <v>Vestido camiseta bajo con abertura</v>
      </c>
      <c r="G248" s="58">
        <v>1</v>
      </c>
      <c r="H248" s="59">
        <v>22</v>
      </c>
      <c r="I248" s="59">
        <f>VENTAS[[#This Row],[Cantidad]]*VENTAS[[#This Row],[Precio Venta]]</f>
        <v>22</v>
      </c>
      <c r="J248" s="59">
        <f>IF(VENTAS[[#This Row],[Nombre del Gestor]]&gt;1,  VENTAS[[#This Row],[Total]]*10%, 0)</f>
        <v>0</v>
      </c>
      <c r="K248" s="59">
        <f>IFERROR(VLOOKUP(VENTAS[[#This Row],[Código del producto Vendido]],STOCK[],16,FALSE)*VENTAS[[#This Row],[Cantidad]] + VLOOKUP(VENTAS[[#This Row],[Código del producto Vendido]],STOCK[],19,FALSE)*VENTAS[[#This Row],[Cantidad]],VENTAS[[#This Row],[Total]])</f>
        <v>13.388888888888889</v>
      </c>
      <c r="L248" s="59">
        <f>VENTAS[[#This Row],[Total]]-VENTAS[[#This Row],[Comisión 10%]]-VENTAS[[#This Row],[Costo SIN Comision]]</f>
        <v>8.6111111111111107</v>
      </c>
      <c r="M248" s="59"/>
    </row>
    <row r="249" spans="1:13" ht="20" customHeight="1">
      <c r="A249" s="56">
        <v>45085</v>
      </c>
      <c r="B249" s="57"/>
      <c r="C249" s="57" t="s">
        <v>988</v>
      </c>
      <c r="D249" s="57"/>
      <c r="E249" s="57" t="s">
        <v>791</v>
      </c>
      <c r="F249" s="58" t="str">
        <f>IFERROR(VLOOKUP(VENTAS[[#This Row],[Código del producto Vendido]],STOCK[],5,FALSE),"-")</f>
        <v>Sandalias Rojas</v>
      </c>
      <c r="G249" s="58">
        <v>1</v>
      </c>
      <c r="H249" s="59">
        <v>35</v>
      </c>
      <c r="I249" s="59">
        <f>VENTAS[[#This Row],[Cantidad]]*VENTAS[[#This Row],[Precio Venta]]</f>
        <v>35</v>
      </c>
      <c r="J249" s="59">
        <f>IF(VENTAS[[#This Row],[Nombre del Gestor]]&gt;1,  VENTAS[[#This Row],[Total]]*10%, 0)</f>
        <v>0</v>
      </c>
      <c r="K249" s="59">
        <f>IFERROR(VLOOKUP(VENTAS[[#This Row],[Código del producto Vendido]],STOCK[],16,FALSE)*VENTAS[[#This Row],[Cantidad]] + VLOOKUP(VENTAS[[#This Row],[Código del producto Vendido]],STOCK[],19,FALSE)*VENTAS[[#This Row],[Cantidad]],VENTAS[[#This Row],[Total]])</f>
        <v>25.722222222222221</v>
      </c>
      <c r="L249" s="59">
        <f>VENTAS[[#This Row],[Total]]-VENTAS[[#This Row],[Comisión 10%]]-VENTAS[[#This Row],[Costo SIN Comision]]</f>
        <v>9.2777777777777786</v>
      </c>
      <c r="M249" s="59"/>
    </row>
    <row r="250" spans="1:13" ht="20" customHeight="1">
      <c r="A250" s="56">
        <v>45085</v>
      </c>
      <c r="B250" s="57"/>
      <c r="C250" s="57" t="s">
        <v>988</v>
      </c>
      <c r="D250" s="57"/>
      <c r="E250" s="57" t="s">
        <v>980</v>
      </c>
      <c r="F250" s="58" t="str">
        <f>IFERROR(VLOOKUP(VENTAS[[#This Row],[Código del producto Vendido]],STOCK[],5,FALSE),"-")</f>
        <v>Sandalias de tiras de tacón cuadrado</v>
      </c>
      <c r="G250" s="58">
        <v>1</v>
      </c>
      <c r="H250" s="59">
        <v>45</v>
      </c>
      <c r="I250" s="59">
        <f>VENTAS[[#This Row],[Cantidad]]*VENTAS[[#This Row],[Precio Venta]]</f>
        <v>45</v>
      </c>
      <c r="J250" s="59">
        <f>IF(VENTAS[[#This Row],[Nombre del Gestor]]&gt;1,  VENTAS[[#This Row],[Total]]*10%, 0)</f>
        <v>0</v>
      </c>
      <c r="K250" s="59">
        <f>IFERROR(VLOOKUP(VENTAS[[#This Row],[Código del producto Vendido]],STOCK[],16,FALSE)*VENTAS[[#This Row],[Cantidad]] + VLOOKUP(VENTAS[[#This Row],[Código del producto Vendido]],STOCK[],19,FALSE)*VENTAS[[#This Row],[Cantidad]],VENTAS[[#This Row],[Total]])</f>
        <v>35.361764705882351</v>
      </c>
      <c r="L250" s="59">
        <f>VENTAS[[#This Row],[Total]]-VENTAS[[#This Row],[Comisión 10%]]-VENTAS[[#This Row],[Costo SIN Comision]]</f>
        <v>9.6382352941176492</v>
      </c>
      <c r="M250" s="59"/>
    </row>
    <row r="251" spans="1:13" ht="20" customHeight="1">
      <c r="A251" s="56">
        <v>45086</v>
      </c>
      <c r="B251" s="57"/>
      <c r="C251" s="57" t="s">
        <v>987</v>
      </c>
      <c r="D251" s="57"/>
      <c r="E251" s="57" t="s">
        <v>728</v>
      </c>
      <c r="F251" s="58" t="str">
        <f>IFERROR(VLOOKUP(VENTAS[[#This Row],[Código del producto Vendido]],STOCK[],5,FALSE),"-")</f>
        <v>Shorts de cintura con cordón</v>
      </c>
      <c r="G251" s="58">
        <v>1</v>
      </c>
      <c r="H251" s="59">
        <v>19</v>
      </c>
      <c r="I251" s="59">
        <f>VENTAS[[#This Row],[Cantidad]]*VENTAS[[#This Row],[Precio Venta]]</f>
        <v>19</v>
      </c>
      <c r="J251" s="59">
        <f>IF(VENTAS[[#This Row],[Nombre del Gestor]]&gt;1,  VENTAS[[#This Row],[Total]]*10%, 0)</f>
        <v>0</v>
      </c>
      <c r="K251" s="59">
        <f>IFERROR(VLOOKUP(VENTAS[[#This Row],[Código del producto Vendido]],STOCK[],16,FALSE)*VENTAS[[#This Row],[Cantidad]] + VLOOKUP(VENTAS[[#This Row],[Código del producto Vendido]],STOCK[],19,FALSE)*VENTAS[[#This Row],[Cantidad]],VENTAS[[#This Row],[Total]])</f>
        <v>6.6655555555555566</v>
      </c>
      <c r="L251" s="59">
        <f>VENTAS[[#This Row],[Total]]-VENTAS[[#This Row],[Comisión 10%]]-VENTAS[[#This Row],[Costo SIN Comision]]</f>
        <v>12.334444444444443</v>
      </c>
      <c r="M251" s="59"/>
    </row>
    <row r="252" spans="1:13" ht="20" customHeight="1">
      <c r="A252" s="56">
        <v>45086</v>
      </c>
      <c r="B252" s="57"/>
      <c r="C252" s="57" t="s">
        <v>987</v>
      </c>
      <c r="D252" s="57"/>
      <c r="E252" s="57" t="s">
        <v>706</v>
      </c>
      <c r="F252" s="58" t="str">
        <f>IFERROR(VLOOKUP(VENTAS[[#This Row],[Código del producto Vendido]],STOCK[],5,FALSE),"-")</f>
        <v>Bolsa cartera con manija</v>
      </c>
      <c r="G252" s="58">
        <v>1</v>
      </c>
      <c r="H252" s="59">
        <v>15</v>
      </c>
      <c r="I252" s="59">
        <f>VENTAS[[#This Row],[Cantidad]]*VENTAS[[#This Row],[Precio Venta]]</f>
        <v>15</v>
      </c>
      <c r="J252" s="59">
        <f>IF(VENTAS[[#This Row],[Nombre del Gestor]]&gt;1,  VENTAS[[#This Row],[Total]]*10%, 0)</f>
        <v>0</v>
      </c>
      <c r="K252" s="59">
        <f>IFERROR(VLOOKUP(VENTAS[[#This Row],[Código del producto Vendido]],STOCK[],16,FALSE)*VENTAS[[#This Row],[Cantidad]] + VLOOKUP(VENTAS[[#This Row],[Código del producto Vendido]],STOCK[],19,FALSE)*VENTAS[[#This Row],[Cantidad]],VENTAS[[#This Row],[Total]])</f>
        <v>8.8644444444444446</v>
      </c>
      <c r="L252" s="59">
        <f>VENTAS[[#This Row],[Total]]-VENTAS[[#This Row],[Comisión 10%]]-VENTAS[[#This Row],[Costo SIN Comision]]</f>
        <v>6.1355555555555554</v>
      </c>
      <c r="M252" s="59"/>
    </row>
    <row r="253" spans="1:13" ht="20" customHeight="1">
      <c r="A253" s="56">
        <v>45086</v>
      </c>
      <c r="B253" s="57"/>
      <c r="C253" s="57" t="s">
        <v>990</v>
      </c>
      <c r="D253" s="57"/>
      <c r="E253" s="57" t="s">
        <v>972</v>
      </c>
      <c r="F253" s="58" t="str">
        <f>IFERROR(VLOOKUP(VENTAS[[#This Row],[Código del producto Vendido]],STOCK[],5,FALSE),"-")</f>
        <v>Brasier de encaje_Negro Unitalla</v>
      </c>
      <c r="G253" s="58">
        <v>1</v>
      </c>
      <c r="H253" s="59">
        <v>7</v>
      </c>
      <c r="I253" s="59">
        <f>VENTAS[[#This Row],[Cantidad]]*VENTAS[[#This Row],[Precio Venta]]</f>
        <v>7</v>
      </c>
      <c r="J253" s="59">
        <f>IF(VENTAS[[#This Row],[Nombre del Gestor]]&gt;1,  VENTAS[[#This Row],[Total]]*10%, 0)</f>
        <v>0</v>
      </c>
      <c r="K253" s="59">
        <f>IFERROR(VLOOKUP(VENTAS[[#This Row],[Código del producto Vendido]],STOCK[],16,FALSE)*VENTAS[[#This Row],[Cantidad]] + VLOOKUP(VENTAS[[#This Row],[Código del producto Vendido]],STOCK[],19,FALSE)*VENTAS[[#This Row],[Cantidad]],VENTAS[[#This Row],[Total]])</f>
        <v>3.7111111111111112</v>
      </c>
      <c r="L253" s="59">
        <f>VENTAS[[#This Row],[Total]]-VENTAS[[#This Row],[Comisión 10%]]-VENTAS[[#This Row],[Costo SIN Comision]]</f>
        <v>3.2888888888888888</v>
      </c>
      <c r="M253" s="59"/>
    </row>
    <row r="254" spans="1:13" ht="20" customHeight="1">
      <c r="A254" s="56">
        <v>45086</v>
      </c>
      <c r="B254" s="57"/>
      <c r="C254" s="57" t="s">
        <v>990</v>
      </c>
      <c r="D254" s="57"/>
      <c r="E254" s="57" t="s">
        <v>842</v>
      </c>
      <c r="F254" s="58" t="str">
        <f>IFERROR(VLOOKUP(VENTAS[[#This Row],[Código del producto Vendido]],STOCK[],5,FALSE),"-")</f>
        <v>Brasier de encaje blanco</v>
      </c>
      <c r="G254" s="58">
        <v>1</v>
      </c>
      <c r="H254" s="59">
        <v>7</v>
      </c>
      <c r="I254" s="59">
        <f>VENTAS[[#This Row],[Cantidad]]*VENTAS[[#This Row],[Precio Venta]]</f>
        <v>7</v>
      </c>
      <c r="J254" s="59">
        <f>IF(VENTAS[[#This Row],[Nombre del Gestor]]&gt;1,  VENTAS[[#This Row],[Total]]*10%, 0)</f>
        <v>0</v>
      </c>
      <c r="K254" s="59">
        <f>IFERROR(VLOOKUP(VENTAS[[#This Row],[Código del producto Vendido]],STOCK[],16,FALSE)*VENTAS[[#This Row],[Cantidad]] + VLOOKUP(VENTAS[[#This Row],[Código del producto Vendido]],STOCK[],19,FALSE)*VENTAS[[#This Row],[Cantidad]],VENTAS[[#This Row],[Total]])</f>
        <v>3.7111111111111112</v>
      </c>
      <c r="L254" s="59">
        <f>VENTAS[[#This Row],[Total]]-VENTAS[[#This Row],[Comisión 10%]]-VENTAS[[#This Row],[Costo SIN Comision]]</f>
        <v>3.2888888888888888</v>
      </c>
      <c r="M254" s="59"/>
    </row>
    <row r="255" spans="1:13" ht="20" customHeight="1">
      <c r="A255" s="56">
        <v>45086</v>
      </c>
      <c r="B255" s="57"/>
      <c r="C255" s="57" t="s">
        <v>991</v>
      </c>
      <c r="D255" s="57"/>
      <c r="E255" s="57" t="s">
        <v>760</v>
      </c>
      <c r="F255" s="58" t="str">
        <f>IFERROR(VLOOKUP(VENTAS[[#This Row],[Código del producto Vendido]],STOCK[],5,FALSE),"-")</f>
        <v>Top Cruzado negro</v>
      </c>
      <c r="G255" s="58">
        <v>1</v>
      </c>
      <c r="H255" s="59">
        <v>9</v>
      </c>
      <c r="I255" s="59">
        <f>VENTAS[[#This Row],[Cantidad]]*VENTAS[[#This Row],[Precio Venta]]</f>
        <v>9</v>
      </c>
      <c r="J255" s="59">
        <f>IF(VENTAS[[#This Row],[Nombre del Gestor]]&gt;1,  VENTAS[[#This Row],[Total]]*10%, 0)</f>
        <v>0</v>
      </c>
      <c r="K255" s="59">
        <f>IFERROR(VLOOKUP(VENTAS[[#This Row],[Código del producto Vendido]],STOCK[],16,FALSE)*VENTAS[[#This Row],[Cantidad]] + VLOOKUP(VENTAS[[#This Row],[Código del producto Vendido]],STOCK[],19,FALSE)*VENTAS[[#This Row],[Cantidad]],VENTAS[[#This Row],[Total]])</f>
        <v>4.9016666666666673</v>
      </c>
      <c r="L255" s="59">
        <f>VENTAS[[#This Row],[Total]]-VENTAS[[#This Row],[Comisión 10%]]-VENTAS[[#This Row],[Costo SIN Comision]]</f>
        <v>4.0983333333333327</v>
      </c>
      <c r="M255" s="59"/>
    </row>
    <row r="256" spans="1:13" ht="20" customHeight="1">
      <c r="A256" s="56">
        <v>45086</v>
      </c>
      <c r="B256" s="57"/>
      <c r="C256" s="57" t="s">
        <v>991</v>
      </c>
      <c r="D256" s="57"/>
      <c r="E256" s="57" t="s">
        <v>734</v>
      </c>
      <c r="F256" s="58" t="str">
        <f>IFERROR(VLOOKUP(VENTAS[[#This Row],[Código del producto Vendido]],STOCK[],5,FALSE),"-")</f>
        <v>Top cruzado naranja</v>
      </c>
      <c r="G256" s="58">
        <v>1</v>
      </c>
      <c r="H256" s="59">
        <v>9</v>
      </c>
      <c r="I256" s="59">
        <f>VENTAS[[#This Row],[Cantidad]]*VENTAS[[#This Row],[Precio Venta]]</f>
        <v>9</v>
      </c>
      <c r="J256" s="59">
        <f>IF(VENTAS[[#This Row],[Nombre del Gestor]]&gt;1,  VENTAS[[#This Row],[Total]]*10%, 0)</f>
        <v>0</v>
      </c>
      <c r="K256" s="59">
        <f>IFERROR(VLOOKUP(VENTAS[[#This Row],[Código del producto Vendido]],STOCK[],16,FALSE)*VENTAS[[#This Row],[Cantidad]] + VLOOKUP(VENTAS[[#This Row],[Código del producto Vendido]],STOCK[],19,FALSE)*VENTAS[[#This Row],[Cantidad]],VENTAS[[#This Row],[Total]])</f>
        <v>5.0683333333333334</v>
      </c>
      <c r="L256" s="59">
        <f>VENTAS[[#This Row],[Total]]-VENTAS[[#This Row],[Comisión 10%]]-VENTAS[[#This Row],[Costo SIN Comision]]</f>
        <v>3.9316666666666666</v>
      </c>
      <c r="M256" s="59"/>
    </row>
    <row r="257" spans="1:13" ht="20" customHeight="1">
      <c r="A257" s="56">
        <v>45086</v>
      </c>
      <c r="B257" s="57"/>
      <c r="C257" s="57" t="s">
        <v>992</v>
      </c>
      <c r="D257" s="57"/>
      <c r="E257" s="57" t="s">
        <v>576</v>
      </c>
      <c r="F257" s="58" t="str">
        <f>IFERROR(VLOOKUP(VENTAS[[#This Row],[Código del producto Vendido]],STOCK[],5,FALSE),"-")</f>
        <v>Bikini Mangas Negro</v>
      </c>
      <c r="G257" s="58">
        <v>1</v>
      </c>
      <c r="H257" s="59">
        <v>25</v>
      </c>
      <c r="I257" s="59">
        <f>VENTAS[[#This Row],[Cantidad]]*VENTAS[[#This Row],[Precio Venta]]</f>
        <v>25</v>
      </c>
      <c r="J257" s="59">
        <f>IF(VENTAS[[#This Row],[Nombre del Gestor]]&gt;1,  VENTAS[[#This Row],[Total]]*10%, 0)</f>
        <v>0</v>
      </c>
      <c r="K257" s="59">
        <f>IFERROR(VLOOKUP(VENTAS[[#This Row],[Código del producto Vendido]],STOCK[],16,FALSE)*VENTAS[[#This Row],[Cantidad]] + VLOOKUP(VENTAS[[#This Row],[Código del producto Vendido]],STOCK[],19,FALSE)*VENTAS[[#This Row],[Cantidad]],VENTAS[[#This Row],[Total]])</f>
        <v>14.040555555555555</v>
      </c>
      <c r="L257" s="59">
        <f>VENTAS[[#This Row],[Total]]-VENTAS[[#This Row],[Comisión 10%]]-VENTAS[[#This Row],[Costo SIN Comision]]</f>
        <v>10.959444444444445</v>
      </c>
      <c r="M257" s="59"/>
    </row>
    <row r="258" spans="1:13" ht="20" customHeight="1">
      <c r="A258" s="56">
        <v>45086</v>
      </c>
      <c r="B258" s="57"/>
      <c r="C258" s="57" t="s">
        <v>992</v>
      </c>
      <c r="D258" s="57"/>
      <c r="E258" s="57" t="s">
        <v>958</v>
      </c>
      <c r="F258" s="58" t="str">
        <f>IFERROR(VLOOKUP(VENTAS[[#This Row],[Código del producto Vendido]],STOCK[],5,FALSE),"-")</f>
        <v>Babydoll</v>
      </c>
      <c r="G258" s="58">
        <v>1</v>
      </c>
      <c r="H258" s="59">
        <v>12</v>
      </c>
      <c r="I258" s="59">
        <f>VENTAS[[#This Row],[Cantidad]]*VENTAS[[#This Row],[Precio Venta]]</f>
        <v>12</v>
      </c>
      <c r="J258" s="59">
        <f>IF(VENTAS[[#This Row],[Nombre del Gestor]]&gt;1,  VENTAS[[#This Row],[Total]]*10%, 0)</f>
        <v>0</v>
      </c>
      <c r="K258" s="59">
        <f>IFERROR(VLOOKUP(VENTAS[[#This Row],[Código del producto Vendido]],STOCK[],16,FALSE)*VENTAS[[#This Row],[Cantidad]] + VLOOKUP(VENTAS[[#This Row],[Código del producto Vendido]],STOCK[],19,FALSE)*VENTAS[[#This Row],[Cantidad]],VENTAS[[#This Row],[Total]])</f>
        <v>9.579411764705883</v>
      </c>
      <c r="L258" s="59">
        <f>VENTAS[[#This Row],[Total]]-VENTAS[[#This Row],[Comisión 10%]]-VENTAS[[#This Row],[Costo SIN Comision]]</f>
        <v>2.420588235294117</v>
      </c>
      <c r="M258" s="59"/>
    </row>
    <row r="259" spans="1:13" ht="20" customHeight="1">
      <c r="A259" s="56"/>
      <c r="B259" s="57"/>
      <c r="C259" s="57"/>
      <c r="D259" s="57"/>
      <c r="E259" s="57"/>
      <c r="F259" s="58" t="str">
        <f>IFERROR(VLOOKUP(VENTAS[[#This Row],[Código del producto Vendido]],STOCK[],5,FALSE),"-")</f>
        <v>-</v>
      </c>
      <c r="G259" s="58"/>
      <c r="H259" s="59"/>
      <c r="I259" s="59">
        <f>VENTAS[[#This Row],[Cantidad]]*VENTAS[[#This Row],[Precio Venta]]</f>
        <v>0</v>
      </c>
      <c r="J259" s="59">
        <f>IF(VENTAS[[#This Row],[Nombre del Gestor]]&gt;1,  VENTAS[[#This Row],[Total]]*10%, 0)</f>
        <v>0</v>
      </c>
      <c r="K259" s="59">
        <f>IFERROR(VLOOKUP(VENTAS[[#This Row],[Código del producto Vendido]],STOCK[],16,FALSE)*VENTAS[[#This Row],[Cantidad]] + VLOOKUP(VENTAS[[#This Row],[Código del producto Vendido]],STOCK[],19,FALSE)*VENTAS[[#This Row],[Cantidad]],VENTAS[[#This Row],[Total]])</f>
        <v>0</v>
      </c>
      <c r="L259" s="59">
        <f>VENTAS[[#This Row],[Total]]-VENTAS[[#This Row],[Comisión 10%]]-VENTAS[[#This Row],[Costo SIN Comision]]</f>
        <v>0</v>
      </c>
      <c r="M259" s="59"/>
    </row>
    <row r="260" spans="1:13" ht="20" customHeight="1">
      <c r="A260" s="56">
        <v>45086</v>
      </c>
      <c r="B260" s="57"/>
      <c r="C260" s="57"/>
      <c r="D260" s="57"/>
      <c r="E260" s="57" t="s">
        <v>813</v>
      </c>
      <c r="F260" s="58" t="str">
        <f>IFERROR(VLOOKUP(VENTAS[[#This Row],[Código del producto Vendido]],STOCK[],5,FALSE),"-")</f>
        <v>Bañador a rayas con lazo</v>
      </c>
      <c r="G260" s="58">
        <v>1</v>
      </c>
      <c r="H260" s="59">
        <v>15</v>
      </c>
      <c r="I260" s="59">
        <f>VENTAS[[#This Row],[Cantidad]]*VENTAS[[#This Row],[Precio Venta]]</f>
        <v>15</v>
      </c>
      <c r="J260" s="59">
        <f>IF(VENTAS[[#This Row],[Nombre del Gestor]]&gt;1,  VENTAS[[#This Row],[Total]]*10%, 0)</f>
        <v>0</v>
      </c>
      <c r="K260" s="59">
        <f>IFERROR(VLOOKUP(VENTAS[[#This Row],[Código del producto Vendido]],STOCK[],16,FALSE)*VENTAS[[#This Row],[Cantidad]] + VLOOKUP(VENTAS[[#This Row],[Código del producto Vendido]],STOCK[],19,FALSE)*VENTAS[[#This Row],[Cantidad]],VENTAS[[#This Row],[Total]])</f>
        <v>9.5</v>
      </c>
      <c r="L260" s="59">
        <f>VENTAS[[#This Row],[Total]]-VENTAS[[#This Row],[Comisión 10%]]-VENTAS[[#This Row],[Costo SIN Comision]]</f>
        <v>5.5</v>
      </c>
      <c r="M260" s="59"/>
    </row>
    <row r="261" spans="1:13" ht="20" customHeight="1">
      <c r="A261" s="56">
        <v>45086</v>
      </c>
      <c r="B261" s="57"/>
      <c r="C261" s="57"/>
      <c r="D261" s="57"/>
      <c r="E261" s="57" t="s">
        <v>911</v>
      </c>
      <c r="F261" s="58" t="str">
        <f>IFERROR(VLOOKUP(VENTAS[[#This Row],[Código del producto Vendido]],STOCK[],5,FALSE),"-")</f>
        <v>Jenas Ajustados Oscuro</v>
      </c>
      <c r="G261" s="58">
        <v>1</v>
      </c>
      <c r="H261" s="59">
        <v>35</v>
      </c>
      <c r="I261" s="59">
        <f>VENTAS[[#This Row],[Cantidad]]*VENTAS[[#This Row],[Precio Venta]]</f>
        <v>35</v>
      </c>
      <c r="J261" s="59">
        <f>IF(VENTAS[[#This Row],[Nombre del Gestor]]&gt;1,  VENTAS[[#This Row],[Total]]*10%, 0)</f>
        <v>0</v>
      </c>
      <c r="K261" s="59">
        <f>IFERROR(VLOOKUP(VENTAS[[#This Row],[Código del producto Vendido]],STOCK[],16,FALSE)*VENTAS[[#This Row],[Cantidad]] + VLOOKUP(VENTAS[[#This Row],[Código del producto Vendido]],STOCK[],19,FALSE)*VENTAS[[#This Row],[Cantidad]],VENTAS[[#This Row],[Total]])</f>
        <v>24.68181818181818</v>
      </c>
      <c r="L261" s="59">
        <f>VENTAS[[#This Row],[Total]]-VENTAS[[#This Row],[Comisión 10%]]-VENTAS[[#This Row],[Costo SIN Comision]]</f>
        <v>10.31818181818182</v>
      </c>
      <c r="M261" s="59"/>
    </row>
    <row r="262" spans="1:13" ht="20" customHeight="1">
      <c r="A262" s="56">
        <v>45088</v>
      </c>
      <c r="B262" s="57"/>
      <c r="C262" s="57"/>
      <c r="D262" s="57"/>
      <c r="E262" s="57" t="s">
        <v>555</v>
      </c>
      <c r="F262" s="58" t="str">
        <f>IFERROR(VLOOKUP(VENTAS[[#This Row],[Código del producto Vendido]],STOCK[],5,FALSE),"-")</f>
        <v>Bikini Floral</v>
      </c>
      <c r="G262" s="58">
        <v>1</v>
      </c>
      <c r="H262" s="59">
        <v>25</v>
      </c>
      <c r="I262" s="59">
        <f>VENTAS[[#This Row],[Cantidad]]*VENTAS[[#This Row],[Precio Venta]]</f>
        <v>25</v>
      </c>
      <c r="J262" s="59">
        <f>IF(VENTAS[[#This Row],[Nombre del Gestor]]&gt;1,  VENTAS[[#This Row],[Total]]*10%, 0)</f>
        <v>0</v>
      </c>
      <c r="K262" s="59">
        <f>IFERROR(VLOOKUP(VENTAS[[#This Row],[Código del producto Vendido]],STOCK[],16,FALSE)*VENTAS[[#This Row],[Cantidad]] + VLOOKUP(VENTAS[[#This Row],[Código del producto Vendido]],STOCK[],19,FALSE)*VENTAS[[#This Row],[Cantidad]],VENTAS[[#This Row],[Total]])</f>
        <v>18.371111111111112</v>
      </c>
      <c r="L262" s="59">
        <f>VENTAS[[#This Row],[Total]]-VENTAS[[#This Row],[Comisión 10%]]-VENTAS[[#This Row],[Costo SIN Comision]]</f>
        <v>6.6288888888888877</v>
      </c>
      <c r="M262" s="59"/>
    </row>
    <row r="263" spans="1:13" ht="20" customHeight="1">
      <c r="A263" s="56">
        <v>45088</v>
      </c>
      <c r="B263" s="57"/>
      <c r="C263" s="57"/>
      <c r="D263" s="57"/>
      <c r="E263" s="57" t="s">
        <v>870</v>
      </c>
      <c r="F263" s="58" t="str">
        <f>IFERROR(VLOOKUP(VENTAS[[#This Row],[Código del producto Vendido]],STOCK[],5,FALSE),"-")</f>
        <v>Vestido Tropical</v>
      </c>
      <c r="G263" s="58">
        <v>1</v>
      </c>
      <c r="H263" s="59">
        <v>30</v>
      </c>
      <c r="I263" s="59">
        <f>VENTAS[[#This Row],[Cantidad]]*VENTAS[[#This Row],[Precio Venta]]</f>
        <v>30</v>
      </c>
      <c r="J263" s="59">
        <f>IF(VENTAS[[#This Row],[Nombre del Gestor]]&gt;1,  VENTAS[[#This Row],[Total]]*10%, 0)</f>
        <v>0</v>
      </c>
      <c r="K263" s="59">
        <f>IFERROR(VLOOKUP(VENTAS[[#This Row],[Código del producto Vendido]],STOCK[],16,FALSE)*VENTAS[[#This Row],[Cantidad]] + VLOOKUP(VENTAS[[#This Row],[Código del producto Vendido]],STOCK[],19,FALSE)*VENTAS[[#This Row],[Cantidad]],VENTAS[[#This Row],[Total]])</f>
        <v>19.018636363636364</v>
      </c>
      <c r="L263" s="59">
        <f>VENTAS[[#This Row],[Total]]-VENTAS[[#This Row],[Comisión 10%]]-VENTAS[[#This Row],[Costo SIN Comision]]</f>
        <v>10.981363636363636</v>
      </c>
      <c r="M263" s="59"/>
    </row>
    <row r="264" spans="1:13" ht="20" customHeight="1">
      <c r="A264" s="56">
        <v>45089</v>
      </c>
      <c r="B264" s="57"/>
      <c r="C264" s="57"/>
      <c r="D264" s="57"/>
      <c r="E264" s="57" t="s">
        <v>706</v>
      </c>
      <c r="F264" s="58" t="str">
        <f>IFERROR(VLOOKUP(VENTAS[[#This Row],[Código del producto Vendido]],STOCK[],5,FALSE),"-")</f>
        <v>Bolsa cartera con manija</v>
      </c>
      <c r="G264" s="58">
        <v>1</v>
      </c>
      <c r="H264" s="59">
        <v>15</v>
      </c>
      <c r="I264" s="59">
        <f>VENTAS[[#This Row],[Cantidad]]*VENTAS[[#This Row],[Precio Venta]]</f>
        <v>15</v>
      </c>
      <c r="J264" s="59">
        <f>IF(VENTAS[[#This Row],[Nombre del Gestor]]&gt;1,  VENTAS[[#This Row],[Total]]*10%, 0)</f>
        <v>0</v>
      </c>
      <c r="K264" s="59">
        <f>IFERROR(VLOOKUP(VENTAS[[#This Row],[Código del producto Vendido]],STOCK[],16,FALSE)*VENTAS[[#This Row],[Cantidad]] + VLOOKUP(VENTAS[[#This Row],[Código del producto Vendido]],STOCK[],19,FALSE)*VENTAS[[#This Row],[Cantidad]],VENTAS[[#This Row],[Total]])</f>
        <v>8.8644444444444446</v>
      </c>
      <c r="L264" s="59">
        <f>VENTAS[[#This Row],[Total]]-VENTAS[[#This Row],[Comisión 10%]]-VENTAS[[#This Row],[Costo SIN Comision]]</f>
        <v>6.1355555555555554</v>
      </c>
      <c r="M264" s="59"/>
    </row>
    <row r="265" spans="1:13" ht="20" customHeight="1">
      <c r="A265" s="56">
        <v>45089</v>
      </c>
      <c r="B265" s="57"/>
      <c r="C265" s="57"/>
      <c r="D265" s="57"/>
      <c r="E265" s="57" t="s">
        <v>912</v>
      </c>
      <c r="F265" s="58" t="str">
        <f>IFERROR(VLOOKUP(VENTAS[[#This Row],[Código del producto Vendido]],STOCK[],5,FALSE),"-")</f>
        <v xml:space="preserve">Falda Fruncida </v>
      </c>
      <c r="G265" s="58">
        <v>1</v>
      </c>
      <c r="H265" s="59">
        <v>25</v>
      </c>
      <c r="I265" s="59">
        <f>VENTAS[[#This Row],[Cantidad]]*VENTAS[[#This Row],[Precio Venta]]</f>
        <v>25</v>
      </c>
      <c r="J265" s="59">
        <f>IF(VENTAS[[#This Row],[Nombre del Gestor]]&gt;1,  VENTAS[[#This Row],[Total]]*10%, 0)</f>
        <v>0</v>
      </c>
      <c r="K265" s="59">
        <f>IFERROR(VLOOKUP(VENTAS[[#This Row],[Código del producto Vendido]],STOCK[],16,FALSE)*VENTAS[[#This Row],[Cantidad]] + VLOOKUP(VENTAS[[#This Row],[Código del producto Vendido]],STOCK[],19,FALSE)*VENTAS[[#This Row],[Cantidad]],VENTAS[[#This Row],[Total]])</f>
        <v>14.625</v>
      </c>
      <c r="L265" s="59">
        <f>VENTAS[[#This Row],[Total]]-VENTAS[[#This Row],[Comisión 10%]]-VENTAS[[#This Row],[Costo SIN Comision]]</f>
        <v>10.375</v>
      </c>
      <c r="M265" s="59"/>
    </row>
    <row r="266" spans="1:13" ht="20" customHeight="1">
      <c r="A266" s="56">
        <v>45089</v>
      </c>
      <c r="B266" s="57"/>
      <c r="C266" s="57"/>
      <c r="D266" s="57"/>
      <c r="E266" s="57" t="s">
        <v>877</v>
      </c>
      <c r="F266" s="58" t="str">
        <f>IFERROR(VLOOKUP(VENTAS[[#This Row],[Código del producto Vendido]],STOCK[],5,FALSE),"-")</f>
        <v>Pantalón business básico</v>
      </c>
      <c r="G266" s="58">
        <v>1</v>
      </c>
      <c r="H266" s="59">
        <v>30</v>
      </c>
      <c r="I266" s="59">
        <f>VENTAS[[#This Row],[Cantidad]]*VENTAS[[#This Row],[Precio Venta]]</f>
        <v>30</v>
      </c>
      <c r="J266" s="59">
        <f>IF(VENTAS[[#This Row],[Nombre del Gestor]]&gt;1,  VENTAS[[#This Row],[Total]]*10%, 0)</f>
        <v>0</v>
      </c>
      <c r="K266" s="59">
        <f>IFERROR(VLOOKUP(VENTAS[[#This Row],[Código del producto Vendido]],STOCK[],16,FALSE)*VENTAS[[#This Row],[Cantidad]] + VLOOKUP(VENTAS[[#This Row],[Código del producto Vendido]],STOCK[],19,FALSE)*VENTAS[[#This Row],[Cantidad]],VENTAS[[#This Row],[Total]])</f>
        <v>21.372272727272726</v>
      </c>
      <c r="L266" s="59">
        <f>VENTAS[[#This Row],[Total]]-VENTAS[[#This Row],[Comisión 10%]]-VENTAS[[#This Row],[Costo SIN Comision]]</f>
        <v>8.6277272727272738</v>
      </c>
      <c r="M266" s="59"/>
    </row>
    <row r="267" spans="1:13" ht="20" customHeight="1">
      <c r="A267" s="56">
        <v>45088</v>
      </c>
      <c r="B267" s="57"/>
      <c r="C267" s="57"/>
      <c r="D267" s="57"/>
      <c r="E267" s="57" t="s">
        <v>931</v>
      </c>
      <c r="F267" s="58" t="str">
        <f>IFERROR(VLOOKUP(VENTAS[[#This Row],[Código del producto Vendido]],STOCK[],5,FALSE),"-")</f>
        <v>Malla fina Pareo</v>
      </c>
      <c r="G267" s="58">
        <v>1</v>
      </c>
      <c r="H267" s="59">
        <v>12</v>
      </c>
      <c r="I267" s="59">
        <f>VENTAS[[#This Row],[Cantidad]]*VENTAS[[#This Row],[Precio Venta]]</f>
        <v>12</v>
      </c>
      <c r="J267" s="59">
        <f>IF(VENTAS[[#This Row],[Nombre del Gestor]]&gt;1,  VENTAS[[#This Row],[Total]]*10%, 0)</f>
        <v>0</v>
      </c>
      <c r="K267" s="59">
        <f>IFERROR(VLOOKUP(VENTAS[[#This Row],[Código del producto Vendido]],STOCK[],16,FALSE)*VENTAS[[#This Row],[Cantidad]] + VLOOKUP(VENTAS[[#This Row],[Código del producto Vendido]],STOCK[],19,FALSE)*VENTAS[[#This Row],[Cantidad]],VENTAS[[#This Row],[Total]])</f>
        <v>6.9235294117647062</v>
      </c>
      <c r="L267" s="59">
        <f>VENTAS[[#This Row],[Total]]-VENTAS[[#This Row],[Comisión 10%]]-VENTAS[[#This Row],[Costo SIN Comision]]</f>
        <v>5.0764705882352938</v>
      </c>
      <c r="M267" s="59"/>
    </row>
    <row r="268" spans="1:13" ht="20" customHeight="1">
      <c r="A268" s="56">
        <v>45089</v>
      </c>
      <c r="B268" s="57"/>
      <c r="C268" s="57"/>
      <c r="D268" s="57"/>
      <c r="E268" s="57" t="s">
        <v>559</v>
      </c>
      <c r="F268" s="58" t="str">
        <f>IFERROR(VLOOKUP(VENTAS[[#This Row],[Código del producto Vendido]],STOCK[],5,FALSE),"-")</f>
        <v>Bikini Mangas Fuccia</v>
      </c>
      <c r="G268" s="58">
        <v>1</v>
      </c>
      <c r="H268" s="59">
        <v>22</v>
      </c>
      <c r="I268" s="59">
        <f>VENTAS[[#This Row],[Cantidad]]*VENTAS[[#This Row],[Precio Venta]]</f>
        <v>22</v>
      </c>
      <c r="J268" s="59">
        <f>IF(VENTAS[[#This Row],[Nombre del Gestor]]&gt;1,  VENTAS[[#This Row],[Total]]*10%, 0)</f>
        <v>0</v>
      </c>
      <c r="K268" s="59">
        <f>IFERROR(VLOOKUP(VENTAS[[#This Row],[Código del producto Vendido]],STOCK[],16,FALSE)*VENTAS[[#This Row],[Cantidad]] + VLOOKUP(VENTAS[[#This Row],[Código del producto Vendido]],STOCK[],19,FALSE)*VENTAS[[#This Row],[Cantidad]],VENTAS[[#This Row],[Total]])</f>
        <v>14.495000000000001</v>
      </c>
      <c r="L268" s="59">
        <f>VENTAS[[#This Row],[Total]]-VENTAS[[#This Row],[Comisión 10%]]-VENTAS[[#This Row],[Costo SIN Comision]]</f>
        <v>7.504999999999999</v>
      </c>
      <c r="M268" s="59"/>
    </row>
    <row r="269" spans="1:13" ht="20" customHeight="1">
      <c r="A269" s="56">
        <v>45089</v>
      </c>
      <c r="B269" s="57"/>
      <c r="C269" s="57"/>
      <c r="D269" s="57"/>
      <c r="E269" s="57" t="s">
        <v>682</v>
      </c>
      <c r="F269" s="58" t="str">
        <f>IFERROR(VLOOKUP(VENTAS[[#This Row],[Código del producto Vendido]],STOCK[],5,FALSE),"-")</f>
        <v>Bikini tropical con estampado de hoja</v>
      </c>
      <c r="G269" s="58">
        <v>1</v>
      </c>
      <c r="H269" s="59">
        <v>20</v>
      </c>
      <c r="I269" s="59">
        <f>VENTAS[[#This Row],[Cantidad]]*VENTAS[[#This Row],[Precio Venta]]</f>
        <v>20</v>
      </c>
      <c r="J269" s="59">
        <f>IF(VENTAS[[#This Row],[Nombre del Gestor]]&gt;1,  VENTAS[[#This Row],[Total]]*10%, 0)</f>
        <v>0</v>
      </c>
      <c r="K269" s="59">
        <f>IFERROR(VLOOKUP(VENTAS[[#This Row],[Código del producto Vendido]],STOCK[],16,FALSE)*VENTAS[[#This Row],[Cantidad]] + VLOOKUP(VENTAS[[#This Row],[Código del producto Vendido]],STOCK[],19,FALSE)*VENTAS[[#This Row],[Cantidad]],VENTAS[[#This Row],[Total]])</f>
        <v>13.388888888888889</v>
      </c>
      <c r="L269" s="59">
        <f>VENTAS[[#This Row],[Total]]-VENTAS[[#This Row],[Comisión 10%]]-VENTAS[[#This Row],[Costo SIN Comision]]</f>
        <v>6.6111111111111107</v>
      </c>
      <c r="M269" s="59"/>
    </row>
    <row r="270" spans="1:13" ht="20" customHeight="1">
      <c r="A270" s="56">
        <v>45089</v>
      </c>
      <c r="B270" s="57"/>
      <c r="C270" s="57"/>
      <c r="D270" s="57"/>
      <c r="E270" s="57" t="s">
        <v>957</v>
      </c>
      <c r="F270" s="58" t="str">
        <f>IFERROR(VLOOKUP(VENTAS[[#This Row],[Código del producto Vendido]],STOCK[],5,FALSE),"-")</f>
        <v>Vestido rojo con aberturas H&amp;M</v>
      </c>
      <c r="G270" s="58">
        <v>1</v>
      </c>
      <c r="H270" s="59">
        <v>25</v>
      </c>
      <c r="I270" s="59">
        <f>VENTAS[[#This Row],[Cantidad]]*VENTAS[[#This Row],[Precio Venta]]</f>
        <v>25</v>
      </c>
      <c r="J270" s="59">
        <f>IF(VENTAS[[#This Row],[Nombre del Gestor]]&gt;1,  VENTAS[[#This Row],[Total]]*10%, 0)</f>
        <v>0</v>
      </c>
      <c r="K270" s="59">
        <f>IFERROR(VLOOKUP(VENTAS[[#This Row],[Código del producto Vendido]],STOCK[],16,FALSE)*VENTAS[[#This Row],[Cantidad]] + VLOOKUP(VENTAS[[#This Row],[Código del producto Vendido]],STOCK[],19,FALSE)*VENTAS[[#This Row],[Cantidad]],VENTAS[[#This Row],[Total]])</f>
        <v>18.117647058823529</v>
      </c>
      <c r="L270" s="59">
        <f>VENTAS[[#This Row],[Total]]-VENTAS[[#This Row],[Comisión 10%]]-VENTAS[[#This Row],[Costo SIN Comision]]</f>
        <v>6.882352941176471</v>
      </c>
      <c r="M270" s="59"/>
    </row>
    <row r="271" spans="1:13" ht="20" customHeight="1">
      <c r="A271" s="56">
        <v>45090</v>
      </c>
      <c r="B271" s="57"/>
      <c r="C271" s="57"/>
      <c r="D271" s="57"/>
      <c r="E271" s="57" t="s">
        <v>948</v>
      </c>
      <c r="F271" s="58" t="str">
        <f>IFERROR(VLOOKUP(VENTAS[[#This Row],[Código del producto Vendido]],STOCK[],5,FALSE),"-")</f>
        <v>Set de lencería de encaje</v>
      </c>
      <c r="G271" s="58">
        <v>1</v>
      </c>
      <c r="H271" s="59">
        <v>15</v>
      </c>
      <c r="I271" s="59">
        <f>VENTAS[[#This Row],[Cantidad]]*VENTAS[[#This Row],[Precio Venta]]</f>
        <v>15</v>
      </c>
      <c r="J271" s="59">
        <f>IF(VENTAS[[#This Row],[Nombre del Gestor]]&gt;1,  VENTAS[[#This Row],[Total]]*10%, 0)</f>
        <v>0</v>
      </c>
      <c r="K271" s="59">
        <f>IFERROR(VLOOKUP(VENTAS[[#This Row],[Código del producto Vendido]],STOCK[],16,FALSE)*VENTAS[[#This Row],[Cantidad]] + VLOOKUP(VENTAS[[#This Row],[Código del producto Vendido]],STOCK[],19,FALSE)*VENTAS[[#This Row],[Cantidad]],VENTAS[[#This Row],[Total]])</f>
        <v>7.1088235294117643</v>
      </c>
      <c r="L271" s="59">
        <f>VENTAS[[#This Row],[Total]]-VENTAS[[#This Row],[Comisión 10%]]-VENTAS[[#This Row],[Costo SIN Comision]]</f>
        <v>7.8911764705882357</v>
      </c>
      <c r="M271" s="59"/>
    </row>
    <row r="272" spans="1:13" ht="20" customHeight="1">
      <c r="A272" s="56">
        <v>45090</v>
      </c>
      <c r="B272" s="57"/>
      <c r="C272" s="57"/>
      <c r="D272" s="57"/>
      <c r="E272" s="57" t="s">
        <v>874</v>
      </c>
      <c r="F272" s="58" t="str">
        <f>IFERROR(VLOOKUP(VENTAS[[#This Row],[Código del producto Vendido]],STOCK[],5,FALSE),"-")</f>
        <v xml:space="preserve"> Pantaloneta Verde</v>
      </c>
      <c r="G272" s="58">
        <v>1</v>
      </c>
      <c r="H272" s="59">
        <v>25</v>
      </c>
      <c r="I272" s="59">
        <f>VENTAS[[#This Row],[Cantidad]]*VENTAS[[#This Row],[Precio Venta]]</f>
        <v>25</v>
      </c>
      <c r="J272" s="59">
        <f>IF(VENTAS[[#This Row],[Nombre del Gestor]]&gt;1,  VENTAS[[#This Row],[Total]]*10%, 0)</f>
        <v>0</v>
      </c>
      <c r="K272" s="59">
        <f>IFERROR(VLOOKUP(VENTAS[[#This Row],[Código del producto Vendido]],STOCK[],16,FALSE)*VENTAS[[#This Row],[Cantidad]] + VLOOKUP(VENTAS[[#This Row],[Código del producto Vendido]],STOCK[],19,FALSE)*VENTAS[[#This Row],[Cantidad]],VENTAS[[#This Row],[Total]])</f>
        <v>14.871363636363636</v>
      </c>
      <c r="L272" s="59">
        <f>VENTAS[[#This Row],[Total]]-VENTAS[[#This Row],[Comisión 10%]]-VENTAS[[#This Row],[Costo SIN Comision]]</f>
        <v>10.128636363636364</v>
      </c>
      <c r="M272" s="59"/>
    </row>
    <row r="273" spans="1:13" ht="20" customHeight="1">
      <c r="A273" s="56">
        <v>45090</v>
      </c>
      <c r="B273" s="57"/>
      <c r="C273" s="57"/>
      <c r="D273" s="57"/>
      <c r="E273" s="57" t="s">
        <v>846</v>
      </c>
      <c r="F273" s="58" t="str">
        <f>IFERROR(VLOOKUP(VENTAS[[#This Row],[Código del producto Vendido]],STOCK[],5,FALSE),"-")</f>
        <v>Bragas sin costuras</v>
      </c>
      <c r="G273" s="58">
        <v>3</v>
      </c>
      <c r="H273" s="59">
        <v>3.5</v>
      </c>
      <c r="I273" s="59">
        <f>VENTAS[[#This Row],[Cantidad]]*VENTAS[[#This Row],[Precio Venta]]</f>
        <v>10.5</v>
      </c>
      <c r="J273" s="59">
        <f>IF(VENTAS[[#This Row],[Nombre del Gestor]]&gt;1,  VENTAS[[#This Row],[Total]]*10%, 0)</f>
        <v>0</v>
      </c>
      <c r="K273" s="59">
        <f>IFERROR(VLOOKUP(VENTAS[[#This Row],[Código del producto Vendido]],STOCK[],16,FALSE)*VENTAS[[#This Row],[Cantidad]] + VLOOKUP(VENTAS[[#This Row],[Código del producto Vendido]],STOCK[],19,FALSE)*VENTAS[[#This Row],[Cantidad]],VENTAS[[#This Row],[Total]])</f>
        <v>5.9833333333333334</v>
      </c>
      <c r="L273" s="59">
        <f>VENTAS[[#This Row],[Total]]-VENTAS[[#This Row],[Comisión 10%]]-VENTAS[[#This Row],[Costo SIN Comision]]</f>
        <v>4.5166666666666666</v>
      </c>
      <c r="M273" s="59"/>
    </row>
    <row r="274" spans="1:13" ht="20" customHeight="1">
      <c r="A274" s="56">
        <v>45090</v>
      </c>
      <c r="B274" s="57"/>
      <c r="C274" s="57"/>
      <c r="D274" s="57"/>
      <c r="E274" s="57" t="s">
        <v>972</v>
      </c>
      <c r="F274" s="58" t="str">
        <f>IFERROR(VLOOKUP(VENTAS[[#This Row],[Código del producto Vendido]],STOCK[],5,FALSE),"-")</f>
        <v>Brasier de encaje_Negro Unitalla</v>
      </c>
      <c r="G274" s="58">
        <v>1</v>
      </c>
      <c r="H274" s="59">
        <v>7</v>
      </c>
      <c r="I274" s="59">
        <f>VENTAS[[#This Row],[Cantidad]]*VENTAS[[#This Row],[Precio Venta]]</f>
        <v>7</v>
      </c>
      <c r="J274" s="59">
        <f>IF(VENTAS[[#This Row],[Nombre del Gestor]]&gt;1,  VENTAS[[#This Row],[Total]]*10%, 0)</f>
        <v>0</v>
      </c>
      <c r="K274" s="59">
        <f>IFERROR(VLOOKUP(VENTAS[[#This Row],[Código del producto Vendido]],STOCK[],16,FALSE)*VENTAS[[#This Row],[Cantidad]] + VLOOKUP(VENTAS[[#This Row],[Código del producto Vendido]],STOCK[],19,FALSE)*VENTAS[[#This Row],[Cantidad]],VENTAS[[#This Row],[Total]])</f>
        <v>3.7111111111111112</v>
      </c>
      <c r="L274" s="59">
        <f>VENTAS[[#This Row],[Total]]-VENTAS[[#This Row],[Comisión 10%]]-VENTAS[[#This Row],[Costo SIN Comision]]</f>
        <v>3.2888888888888888</v>
      </c>
      <c r="M274" s="59"/>
    </row>
    <row r="275" spans="1:13" ht="20" customHeight="1">
      <c r="A275" s="56">
        <v>45090</v>
      </c>
      <c r="B275" s="57"/>
      <c r="C275" s="57"/>
      <c r="D275" s="57"/>
      <c r="E275" s="57" t="s">
        <v>906</v>
      </c>
      <c r="F275" s="58" t="str">
        <f>IFERROR(VLOOKUP(VENTAS[[#This Row],[Código del producto Vendido]],STOCK[],5,FALSE),"-")</f>
        <v>Top Dreamer Blanco</v>
      </c>
      <c r="G275" s="58">
        <v>1</v>
      </c>
      <c r="H275" s="59">
        <v>12</v>
      </c>
      <c r="I275" s="59">
        <f>VENTAS[[#This Row],[Cantidad]]*VENTAS[[#This Row],[Precio Venta]]</f>
        <v>12</v>
      </c>
      <c r="J275" s="59">
        <f>IF(VENTAS[[#This Row],[Nombre del Gestor]]&gt;1,  VENTAS[[#This Row],[Total]]*10%, 0)</f>
        <v>0</v>
      </c>
      <c r="K275" s="59">
        <f>IFERROR(VLOOKUP(VENTAS[[#This Row],[Código del producto Vendido]],STOCK[],16,FALSE)*VENTAS[[#This Row],[Cantidad]] + VLOOKUP(VENTAS[[#This Row],[Código del producto Vendido]],STOCK[],19,FALSE)*VENTAS[[#This Row],[Cantidad]],VENTAS[[#This Row],[Total]])</f>
        <v>6.7590909090909079</v>
      </c>
      <c r="L275" s="59">
        <f>VENTAS[[#This Row],[Total]]-VENTAS[[#This Row],[Comisión 10%]]-VENTAS[[#This Row],[Costo SIN Comision]]</f>
        <v>5.2409090909090921</v>
      </c>
      <c r="M275" s="59"/>
    </row>
    <row r="276" spans="1:13" ht="20" customHeight="1">
      <c r="A276" s="56">
        <v>45090</v>
      </c>
      <c r="B276" s="57"/>
      <c r="C276" s="57"/>
      <c r="D276" s="57"/>
      <c r="E276" s="57" t="s">
        <v>781</v>
      </c>
      <c r="F276" s="58" t="str">
        <f>IFERROR(VLOOKUP(VENTAS[[#This Row],[Código del producto Vendido]],STOCK[],5,FALSE),"-")</f>
        <v>Vestido de un hombro</v>
      </c>
      <c r="G276" s="58">
        <v>1</v>
      </c>
      <c r="H276" s="59">
        <v>19</v>
      </c>
      <c r="I276" s="59">
        <f>VENTAS[[#This Row],[Cantidad]]*VENTAS[[#This Row],[Precio Venta]]</f>
        <v>19</v>
      </c>
      <c r="J276" s="59">
        <f>IF(VENTAS[[#This Row],[Nombre del Gestor]]&gt;1,  VENTAS[[#This Row],[Total]]*10%, 0)</f>
        <v>0</v>
      </c>
      <c r="K276" s="59">
        <f>IFERROR(VLOOKUP(VENTAS[[#This Row],[Código del producto Vendido]],STOCK[],16,FALSE)*VENTAS[[#This Row],[Cantidad]] + VLOOKUP(VENTAS[[#This Row],[Código del producto Vendido]],STOCK[],19,FALSE)*VENTAS[[#This Row],[Cantidad]],VENTAS[[#This Row],[Total]])</f>
        <v>11.944444444444445</v>
      </c>
      <c r="L276" s="59">
        <f>VENTAS[[#This Row],[Total]]-VENTAS[[#This Row],[Comisión 10%]]-VENTAS[[#This Row],[Costo SIN Comision]]</f>
        <v>7.0555555555555554</v>
      </c>
      <c r="M276" s="59"/>
    </row>
    <row r="277" spans="1:13" ht="20" customHeight="1">
      <c r="A277" s="71">
        <v>45090</v>
      </c>
      <c r="B277" s="72" t="s">
        <v>1128</v>
      </c>
      <c r="C277" s="72"/>
      <c r="D277" s="72"/>
      <c r="E277" s="72" t="s">
        <v>716</v>
      </c>
      <c r="F277" s="73" t="str">
        <f>IFERROR(VLOOKUP(VENTAS[[#This Row],[Código del producto Vendido]],STOCK[],5,FALSE),"-")</f>
        <v>Calcetines unicolor</v>
      </c>
      <c r="G277" s="73">
        <v>2</v>
      </c>
      <c r="H277" s="74">
        <v>1.5</v>
      </c>
      <c r="I277" s="74">
        <f>VENTAS[[#This Row],[Cantidad]]*VENTAS[[#This Row],[Precio Venta]]</f>
        <v>3</v>
      </c>
      <c r="J277" s="74">
        <f>IF(VENTAS[[#This Row],[Nombre del Gestor]]&gt;1,  VENTAS[[#This Row],[Total]]*10%, 0)</f>
        <v>0</v>
      </c>
      <c r="K277" s="59">
        <f>IFERROR(VLOOKUP(VENTAS[[#This Row],[Código del producto Vendido]],STOCK[],16,FALSE)*VENTAS[[#This Row],[Cantidad]] + VLOOKUP(VENTAS[[#This Row],[Código del producto Vendido]],STOCK[],19,FALSE)*VENTAS[[#This Row],[Cantidad]],VENTAS[[#This Row],[Total]])</f>
        <v>1.6888888888888889</v>
      </c>
      <c r="L277" s="59">
        <f>VENTAS[[#This Row],[Total]]-VENTAS[[#This Row],[Comisión 10%]]-VENTAS[[#This Row],[Costo SIN Comision]]</f>
        <v>1.3111111111111111</v>
      </c>
      <c r="M277" s="59"/>
    </row>
    <row r="278" spans="1:13" ht="20" customHeight="1">
      <c r="A278" s="56" t="s">
        <v>23</v>
      </c>
      <c r="B278" s="57"/>
      <c r="C278" s="57"/>
      <c r="D278" s="57"/>
      <c r="E278" s="57" t="s">
        <v>847</v>
      </c>
      <c r="F278" s="58" t="str">
        <f>IFERROR(VLOOKUP(VENTAS[[#This Row],[Código del producto Vendido]],STOCK[],5,FALSE),"-")</f>
        <v>Top Cuello encaje y mangas abombadas</v>
      </c>
      <c r="G278" s="58">
        <v>1</v>
      </c>
      <c r="H278" s="59">
        <v>7</v>
      </c>
      <c r="I278" s="59">
        <f>VENTAS[[#This Row],[Cantidad]]*VENTAS[[#This Row],[Precio Venta]]</f>
        <v>7</v>
      </c>
      <c r="J278" s="59">
        <f>IF(VENTAS[[#This Row],[Nombre del Gestor]]&gt;1,  VENTAS[[#This Row],[Total]]*10%, 0)</f>
        <v>0</v>
      </c>
      <c r="K278" s="59">
        <f>IFERROR(VLOOKUP(VENTAS[[#This Row],[Código del producto Vendido]],STOCK[],16,FALSE)*VENTAS[[#This Row],[Cantidad]] + VLOOKUP(VENTAS[[#This Row],[Código del producto Vendido]],STOCK[],19,FALSE)*VENTAS[[#This Row],[Cantidad]],VENTAS[[#This Row],[Total]])</f>
        <v>6.3581818181818175</v>
      </c>
      <c r="L278" s="59">
        <f>VENTAS[[#This Row],[Total]]-VENTAS[[#This Row],[Comisión 10%]]-VENTAS[[#This Row],[Costo SIN Comision]]</f>
        <v>0.64181818181818251</v>
      </c>
      <c r="M278" s="59"/>
    </row>
    <row r="279" spans="1:13" ht="20" customHeight="1">
      <c r="A279" s="56" t="s">
        <v>23</v>
      </c>
      <c r="B279" s="57"/>
      <c r="C279" s="57"/>
      <c r="D279" s="57"/>
      <c r="E279" s="57" t="s">
        <v>972</v>
      </c>
      <c r="F279" s="58" t="str">
        <f>IFERROR(VLOOKUP(VENTAS[[#This Row],[Código del producto Vendido]],STOCK[],5,FALSE),"-")</f>
        <v>Brasier de encaje_Negro Unitalla</v>
      </c>
      <c r="G279" s="58">
        <v>1</v>
      </c>
      <c r="H279" s="59">
        <v>4</v>
      </c>
      <c r="I279" s="59">
        <f>VENTAS[[#This Row],[Cantidad]]*VENTAS[[#This Row],[Precio Venta]]</f>
        <v>4</v>
      </c>
      <c r="J279" s="59">
        <f>IF(VENTAS[[#This Row],[Nombre del Gestor]]&gt;1,  VENTAS[[#This Row],[Total]]*10%, 0)</f>
        <v>0</v>
      </c>
      <c r="K279" s="59">
        <f>IFERROR(VLOOKUP(VENTAS[[#This Row],[Código del producto Vendido]],STOCK[],16,FALSE)*VENTAS[[#This Row],[Cantidad]] + VLOOKUP(VENTAS[[#This Row],[Código del producto Vendido]],STOCK[],19,FALSE)*VENTAS[[#This Row],[Cantidad]],VENTAS[[#This Row],[Total]])</f>
        <v>3.7111111111111112</v>
      </c>
      <c r="L279" s="59">
        <f>VENTAS[[#This Row],[Total]]-VENTAS[[#This Row],[Comisión 10%]]-VENTAS[[#This Row],[Costo SIN Comision]]</f>
        <v>0.28888888888888875</v>
      </c>
      <c r="M279" s="59"/>
    </row>
    <row r="280" spans="1:13" ht="20" customHeight="1">
      <c r="A280" s="56">
        <v>45093</v>
      </c>
      <c r="B280" s="57"/>
      <c r="C280" s="57"/>
      <c r="D280" s="57"/>
      <c r="E280" s="57" t="s">
        <v>593</v>
      </c>
      <c r="F280" s="58" t="str">
        <f>IFERROR(VLOOKUP(VENTAS[[#This Row],[Código del producto Vendido]],STOCK[],5,FALSE),"-")</f>
        <v>Vestido cruzado con abertura con nudo delantero</v>
      </c>
      <c r="G280" s="58">
        <v>1</v>
      </c>
      <c r="H280" s="59">
        <v>25</v>
      </c>
      <c r="I280" s="59">
        <f>VENTAS[[#This Row],[Cantidad]]*VENTAS[[#This Row],[Precio Venta]]</f>
        <v>25</v>
      </c>
      <c r="J280" s="59">
        <f>IF(VENTAS[[#This Row],[Nombre del Gestor]]&gt;1,  VENTAS[[#This Row],[Total]]*10%, 0)</f>
        <v>0</v>
      </c>
      <c r="K280" s="59">
        <f>IFERROR(VLOOKUP(VENTAS[[#This Row],[Código del producto Vendido]],STOCK[],16,FALSE)*VENTAS[[#This Row],[Cantidad]] + VLOOKUP(VENTAS[[#This Row],[Código del producto Vendido]],STOCK[],19,FALSE)*VENTAS[[#This Row],[Cantidad]],VENTAS[[#This Row],[Total]])</f>
        <v>16.768888888888888</v>
      </c>
      <c r="L280" s="59">
        <f>VENTAS[[#This Row],[Total]]-VENTAS[[#This Row],[Comisión 10%]]-VENTAS[[#This Row],[Costo SIN Comision]]</f>
        <v>8.2311111111111117</v>
      </c>
      <c r="M280" s="59"/>
    </row>
    <row r="281" spans="1:13" ht="20" customHeight="1">
      <c r="A281" s="56">
        <v>45093</v>
      </c>
      <c r="B281" s="57"/>
      <c r="C281" s="57"/>
      <c r="D281" s="57"/>
      <c r="E281" s="57" t="s">
        <v>456</v>
      </c>
      <c r="F281" s="58" t="str">
        <f>IFERROR(VLOOKUP(VENTAS[[#This Row],[Código del producto Vendido]],STOCK[],5,FALSE),"-")</f>
        <v>Jeans Elastizados Pierna Ancha</v>
      </c>
      <c r="G281" s="58">
        <v>1</v>
      </c>
      <c r="H281" s="59">
        <v>35</v>
      </c>
      <c r="I281" s="59">
        <f>VENTAS[[#This Row],[Cantidad]]*VENTAS[[#This Row],[Precio Venta]]</f>
        <v>35</v>
      </c>
      <c r="J281" s="59">
        <f>IF(VENTAS[[#This Row],[Nombre del Gestor]]&gt;1,  VENTAS[[#This Row],[Total]]*10%, 0)</f>
        <v>0</v>
      </c>
      <c r="K281" s="59">
        <f>IFERROR(VLOOKUP(VENTAS[[#This Row],[Código del producto Vendido]],STOCK[],16,FALSE)*VENTAS[[#This Row],[Cantidad]] + VLOOKUP(VENTAS[[#This Row],[Código del producto Vendido]],STOCK[],19,FALSE)*VENTAS[[#This Row],[Cantidad]],VENTAS[[#This Row],[Total]])</f>
        <v>27.52272727272727</v>
      </c>
      <c r="L281" s="59">
        <f>VENTAS[[#This Row],[Total]]-VENTAS[[#This Row],[Comisión 10%]]-VENTAS[[#This Row],[Costo SIN Comision]]</f>
        <v>7.4772727272727302</v>
      </c>
      <c r="M281" s="59"/>
    </row>
    <row r="282" spans="1:13" ht="20" customHeight="1">
      <c r="A282" s="56">
        <v>45093</v>
      </c>
      <c r="B282" s="57"/>
      <c r="C282" s="57"/>
      <c r="D282" s="57"/>
      <c r="E282" s="57" t="s">
        <v>630</v>
      </c>
      <c r="F282" s="58" t="str">
        <f>IFERROR(VLOOKUP(VENTAS[[#This Row],[Código del producto Vendido]],STOCK[],5,FALSE),"-")</f>
        <v>Vestido Malla en contraste Lunares Elegante</v>
      </c>
      <c r="G282" s="58">
        <v>1</v>
      </c>
      <c r="H282" s="59">
        <v>25</v>
      </c>
      <c r="I282" s="59">
        <f>VENTAS[[#This Row],[Cantidad]]*VENTAS[[#This Row],[Precio Venta]]</f>
        <v>25</v>
      </c>
      <c r="J282" s="59">
        <f>IF(VENTAS[[#This Row],[Nombre del Gestor]]&gt;1,  VENTAS[[#This Row],[Total]]*10%, 0)</f>
        <v>0</v>
      </c>
      <c r="K282" s="59">
        <f>IFERROR(VLOOKUP(VENTAS[[#This Row],[Código del producto Vendido]],STOCK[],16,FALSE)*VENTAS[[#This Row],[Cantidad]] + VLOOKUP(VENTAS[[#This Row],[Código del producto Vendido]],STOCK[],19,FALSE)*VENTAS[[#This Row],[Cantidad]],VENTAS[[#This Row],[Total]])</f>
        <v>13.111111111111111</v>
      </c>
      <c r="L282" s="59">
        <f>VENTAS[[#This Row],[Total]]-VENTAS[[#This Row],[Comisión 10%]]-VENTAS[[#This Row],[Costo SIN Comision]]</f>
        <v>11.888888888888889</v>
      </c>
      <c r="M282" s="59"/>
    </row>
    <row r="283" spans="1:13" ht="20" customHeight="1">
      <c r="A283" s="56">
        <v>45093</v>
      </c>
      <c r="B283" s="57"/>
      <c r="C283" s="57"/>
      <c r="D283" s="57"/>
      <c r="E283" s="57" t="s">
        <v>618</v>
      </c>
      <c r="F283" s="58" t="str">
        <f>IFERROR(VLOOKUP(VENTAS[[#This Row],[Código del producto Vendido]],STOCK[],5,FALSE),"-")</f>
        <v>Vestido de cuello cuadrado de espalda abierta</v>
      </c>
      <c r="G283" s="58">
        <v>1</v>
      </c>
      <c r="H283" s="59">
        <v>20</v>
      </c>
      <c r="I283" s="59">
        <f>VENTAS[[#This Row],[Cantidad]]*VENTAS[[#This Row],[Precio Venta]]</f>
        <v>20</v>
      </c>
      <c r="J283" s="59">
        <f>IF(VENTAS[[#This Row],[Nombre del Gestor]]&gt;1,  VENTAS[[#This Row],[Total]]*10%, 0)</f>
        <v>0</v>
      </c>
      <c r="K283" s="59">
        <f>IFERROR(VLOOKUP(VENTAS[[#This Row],[Código del producto Vendido]],STOCK[],16,FALSE)*VENTAS[[#This Row],[Cantidad]] + VLOOKUP(VENTAS[[#This Row],[Código del producto Vendido]],STOCK[],19,FALSE)*VENTAS[[#This Row],[Cantidad]],VENTAS[[#This Row],[Total]])</f>
        <v>11.875555555555556</v>
      </c>
      <c r="L283" s="59">
        <f>VENTAS[[#This Row],[Total]]-VENTAS[[#This Row],[Comisión 10%]]-VENTAS[[#This Row],[Costo SIN Comision]]</f>
        <v>8.1244444444444444</v>
      </c>
      <c r="M283" s="59"/>
    </row>
    <row r="284" spans="1:13" ht="20" customHeight="1">
      <c r="A284" s="56">
        <v>45093</v>
      </c>
      <c r="B284" s="57"/>
      <c r="C284" s="57"/>
      <c r="D284" s="57"/>
      <c r="E284" s="57" t="s">
        <v>611</v>
      </c>
      <c r="F284" s="58" t="str">
        <f>IFERROR(VLOOKUP(VENTAS[[#This Row],[Código del producto Vendido]],STOCK[],5,FALSE),"-")</f>
        <v>Vestido ajustado de tirantes con abertura</v>
      </c>
      <c r="G284" s="58">
        <v>1</v>
      </c>
      <c r="H284" s="59">
        <v>18</v>
      </c>
      <c r="I284" s="59">
        <f>VENTAS[[#This Row],[Cantidad]]*VENTAS[[#This Row],[Precio Venta]]</f>
        <v>18</v>
      </c>
      <c r="J284" s="59">
        <f>IF(VENTAS[[#This Row],[Nombre del Gestor]]&gt;1,  VENTAS[[#This Row],[Total]]*10%, 0)</f>
        <v>0</v>
      </c>
      <c r="K284" s="59">
        <f>IFERROR(VLOOKUP(VENTAS[[#This Row],[Código del producto Vendido]],STOCK[],16,FALSE)*VENTAS[[#This Row],[Cantidad]] + VLOOKUP(VENTAS[[#This Row],[Código del producto Vendido]],STOCK[],19,FALSE)*VENTAS[[#This Row],[Cantidad]],VENTAS[[#This Row],[Total]])</f>
        <v>9.18</v>
      </c>
      <c r="L284" s="59">
        <f>VENTAS[[#This Row],[Total]]-VENTAS[[#This Row],[Comisión 10%]]-VENTAS[[#This Row],[Costo SIN Comision]]</f>
        <v>8.82</v>
      </c>
      <c r="M284" s="59"/>
    </row>
    <row r="285" spans="1:13" ht="20" customHeight="1">
      <c r="A285" s="56">
        <v>45093</v>
      </c>
      <c r="B285" s="57"/>
      <c r="C285" s="57"/>
      <c r="D285" s="57"/>
      <c r="E285" s="57" t="s">
        <v>591</v>
      </c>
      <c r="F285" s="58" t="str">
        <f>IFERROR(VLOOKUP(VENTAS[[#This Row],[Código del producto Vendido]],STOCK[],5,FALSE),"-")</f>
        <v>Vestido con estampado floral con abertura alta</v>
      </c>
      <c r="G285" s="58">
        <v>1</v>
      </c>
      <c r="H285" s="59">
        <v>30</v>
      </c>
      <c r="I285" s="59">
        <f>VENTAS[[#This Row],[Cantidad]]*VENTAS[[#This Row],[Precio Venta]]</f>
        <v>30</v>
      </c>
      <c r="J285" s="59">
        <f>IF(VENTAS[[#This Row],[Nombre del Gestor]]&gt;1,  VENTAS[[#This Row],[Total]]*10%, 0)</f>
        <v>0</v>
      </c>
      <c r="K285" s="59">
        <f>IFERROR(VLOOKUP(VENTAS[[#This Row],[Código del producto Vendido]],STOCK[],16,FALSE)*VENTAS[[#This Row],[Cantidad]] + VLOOKUP(VENTAS[[#This Row],[Código del producto Vendido]],STOCK[],19,FALSE)*VENTAS[[#This Row],[Cantidad]],VENTAS[[#This Row],[Total]])</f>
        <v>20.855555555555558</v>
      </c>
      <c r="L285" s="59">
        <f>VENTAS[[#This Row],[Total]]-VENTAS[[#This Row],[Comisión 10%]]-VENTAS[[#This Row],[Costo SIN Comision]]</f>
        <v>9.1444444444444422</v>
      </c>
      <c r="M285" s="59"/>
    </row>
    <row r="286" spans="1:13" ht="20" customHeight="1">
      <c r="A286" s="56">
        <v>45093</v>
      </c>
      <c r="B286" s="57"/>
      <c r="C286" s="57"/>
      <c r="D286" s="57"/>
      <c r="E286" s="57" t="s">
        <v>623</v>
      </c>
      <c r="F286" s="58" t="str">
        <f>IFERROR(VLOOKUP(VENTAS[[#This Row],[Código del producto Vendido]],STOCK[],5,FALSE),"-")</f>
        <v>Vestido con abertura con botón floral de margarita</v>
      </c>
      <c r="G286" s="58">
        <v>1</v>
      </c>
      <c r="H286" s="59">
        <v>25</v>
      </c>
      <c r="I286" s="59">
        <f>VENTAS[[#This Row],[Cantidad]]*VENTAS[[#This Row],[Precio Venta]]</f>
        <v>25</v>
      </c>
      <c r="J286" s="59">
        <f>IF(VENTAS[[#This Row],[Nombre del Gestor]]&gt;1,  VENTAS[[#This Row],[Total]]*10%, 0)</f>
        <v>0</v>
      </c>
      <c r="K286" s="59">
        <f>IFERROR(VLOOKUP(VENTAS[[#This Row],[Código del producto Vendido]],STOCK[],16,FALSE)*VENTAS[[#This Row],[Cantidad]] + VLOOKUP(VENTAS[[#This Row],[Código del producto Vendido]],STOCK[],19,FALSE)*VENTAS[[#This Row],[Cantidad]],VENTAS[[#This Row],[Total]])</f>
        <v>16.8</v>
      </c>
      <c r="L286" s="59">
        <f>VENTAS[[#This Row],[Total]]-VENTAS[[#This Row],[Comisión 10%]]-VENTAS[[#This Row],[Costo SIN Comision]]</f>
        <v>8.1999999999999993</v>
      </c>
      <c r="M286" s="59"/>
    </row>
    <row r="287" spans="1:13" ht="20" customHeight="1">
      <c r="A287" s="56">
        <v>45093</v>
      </c>
      <c r="B287" s="57"/>
      <c r="C287" s="57"/>
      <c r="D287" s="57"/>
      <c r="E287" s="57" t="s">
        <v>756</v>
      </c>
      <c r="F287" s="58" t="str">
        <f>IFERROR(VLOOKUP(VENTAS[[#This Row],[Código del producto Vendido]],STOCK[],5,FALSE),"-")</f>
        <v>Vestido con estampado jungla</v>
      </c>
      <c r="G287" s="58">
        <v>1</v>
      </c>
      <c r="H287" s="59">
        <v>17</v>
      </c>
      <c r="I287" s="59">
        <f>VENTAS[[#This Row],[Cantidad]]*VENTAS[[#This Row],[Precio Venta]]</f>
        <v>17</v>
      </c>
      <c r="J287" s="59">
        <f>IF(VENTAS[[#This Row],[Nombre del Gestor]]&gt;1,  VENTAS[[#This Row],[Total]]*10%, 0)</f>
        <v>0</v>
      </c>
      <c r="K287" s="59">
        <f>IFERROR(VLOOKUP(VENTAS[[#This Row],[Código del producto Vendido]],STOCK[],16,FALSE)*VENTAS[[#This Row],[Cantidad]] + VLOOKUP(VENTAS[[#This Row],[Código del producto Vendido]],STOCK[],19,FALSE)*VENTAS[[#This Row],[Cantidad]],VENTAS[[#This Row],[Total]])</f>
        <v>10.722222222222221</v>
      </c>
      <c r="L287" s="59">
        <f>VENTAS[[#This Row],[Total]]-VENTAS[[#This Row],[Comisión 10%]]-VENTAS[[#This Row],[Costo SIN Comision]]</f>
        <v>6.2777777777777786</v>
      </c>
      <c r="M287" s="59"/>
    </row>
    <row r="288" spans="1:13" ht="20" customHeight="1">
      <c r="A288" s="56">
        <v>45093</v>
      </c>
      <c r="B288" s="57"/>
      <c r="C288" s="57"/>
      <c r="D288" s="57"/>
      <c r="E288" s="57" t="s">
        <v>835</v>
      </c>
      <c r="F288" s="58" t="str">
        <f>IFERROR(VLOOKUP(VENTAS[[#This Row],[Código del producto Vendido]],STOCK[],5,FALSE),"-")</f>
        <v>Vestido Ajustado brillo</v>
      </c>
      <c r="G288" s="58">
        <v>1</v>
      </c>
      <c r="H288" s="59">
        <v>17</v>
      </c>
      <c r="I288" s="59">
        <f>VENTAS[[#This Row],[Cantidad]]*VENTAS[[#This Row],[Precio Venta]]</f>
        <v>17</v>
      </c>
      <c r="J288" s="59">
        <f>IF(VENTAS[[#This Row],[Nombre del Gestor]]&gt;1,  VENTAS[[#This Row],[Total]]*10%, 0)</f>
        <v>0</v>
      </c>
      <c r="K288" s="59">
        <f>IFERROR(VLOOKUP(VENTAS[[#This Row],[Código del producto Vendido]],STOCK[],16,FALSE)*VENTAS[[#This Row],[Cantidad]] + VLOOKUP(VENTAS[[#This Row],[Código del producto Vendido]],STOCK[],19,FALSE)*VENTAS[[#This Row],[Cantidad]],VENTAS[[#This Row],[Total]])</f>
        <v>9.1111111111111107</v>
      </c>
      <c r="L288" s="59">
        <f>VENTAS[[#This Row],[Total]]-VENTAS[[#This Row],[Comisión 10%]]-VENTAS[[#This Row],[Costo SIN Comision]]</f>
        <v>7.8888888888888893</v>
      </c>
      <c r="M288" s="59"/>
    </row>
    <row r="289" spans="1:13" ht="20" customHeight="1">
      <c r="A289" s="56">
        <v>45093</v>
      </c>
      <c r="B289" s="57"/>
      <c r="C289" s="57"/>
      <c r="D289" s="57"/>
      <c r="E289" s="57" t="s">
        <v>917</v>
      </c>
      <c r="F289" s="58" t="str">
        <f>IFERROR(VLOOKUP(VENTAS[[#This Row],[Código del producto Vendido]],STOCK[],5,FALSE),"-")</f>
        <v>Jeans Ajustados Claro</v>
      </c>
      <c r="G289" s="58">
        <v>1</v>
      </c>
      <c r="H289" s="59">
        <v>35</v>
      </c>
      <c r="I289" s="59">
        <f>VENTAS[[#This Row],[Cantidad]]*VENTAS[[#This Row],[Precio Venta]]</f>
        <v>35</v>
      </c>
      <c r="J289" s="59">
        <f>IF(VENTAS[[#This Row],[Nombre del Gestor]]&gt;1,  VENTAS[[#This Row],[Total]]*10%, 0)</f>
        <v>0</v>
      </c>
      <c r="K289" s="59">
        <f>IFERROR(VLOOKUP(VENTAS[[#This Row],[Código del producto Vendido]],STOCK[],16,FALSE)*VENTAS[[#This Row],[Cantidad]] + VLOOKUP(VENTAS[[#This Row],[Código del producto Vendido]],STOCK[],19,FALSE)*VENTAS[[#This Row],[Cantidad]],VENTAS[[#This Row],[Total]])</f>
        <v>25.818181818181817</v>
      </c>
      <c r="L289" s="59">
        <f>VENTAS[[#This Row],[Total]]-VENTAS[[#This Row],[Comisión 10%]]-VENTAS[[#This Row],[Costo SIN Comision]]</f>
        <v>9.1818181818181834</v>
      </c>
      <c r="M289" s="59"/>
    </row>
    <row r="290" spans="1:13" ht="20" customHeight="1">
      <c r="A290" s="56">
        <v>45093</v>
      </c>
      <c r="B290" s="57"/>
      <c r="C290" s="57"/>
      <c r="D290" s="57"/>
      <c r="E290" s="57" t="s">
        <v>911</v>
      </c>
      <c r="F290" s="58" t="str">
        <f>IFERROR(VLOOKUP(VENTAS[[#This Row],[Código del producto Vendido]],STOCK[],5,FALSE),"-")</f>
        <v>Jenas Ajustados Oscuro</v>
      </c>
      <c r="G290" s="58">
        <v>1</v>
      </c>
      <c r="H290" s="59">
        <v>35</v>
      </c>
      <c r="I290" s="59">
        <f>VENTAS[[#This Row],[Cantidad]]*VENTAS[[#This Row],[Precio Venta]]</f>
        <v>35</v>
      </c>
      <c r="J290" s="59">
        <f>IF(VENTAS[[#This Row],[Nombre del Gestor]]&gt;1,  VENTAS[[#This Row],[Total]]*10%, 0)</f>
        <v>0</v>
      </c>
      <c r="K290" s="59">
        <f>IFERROR(VLOOKUP(VENTAS[[#This Row],[Código del producto Vendido]],STOCK[],16,FALSE)*VENTAS[[#This Row],[Cantidad]] + VLOOKUP(VENTAS[[#This Row],[Código del producto Vendido]],STOCK[],19,FALSE)*VENTAS[[#This Row],[Cantidad]],VENTAS[[#This Row],[Total]])</f>
        <v>24.68181818181818</v>
      </c>
      <c r="L290" s="59">
        <f>VENTAS[[#This Row],[Total]]-VENTAS[[#This Row],[Comisión 10%]]-VENTAS[[#This Row],[Costo SIN Comision]]</f>
        <v>10.31818181818182</v>
      </c>
      <c r="M290" s="59"/>
    </row>
    <row r="291" spans="1:13" ht="20" customHeight="1">
      <c r="A291" s="56">
        <v>45094</v>
      </c>
      <c r="B291" s="57"/>
      <c r="C291" s="57"/>
      <c r="D291" s="57"/>
      <c r="E291" s="57" t="s">
        <v>926</v>
      </c>
      <c r="F291" s="58" t="str">
        <f>IFERROR(VLOOKUP(VENTAS[[#This Row],[Código del producto Vendido]],STOCK[],5,FALSE),"-")</f>
        <v>Jean con roto sencillo</v>
      </c>
      <c r="G291" s="58">
        <v>1</v>
      </c>
      <c r="H291" s="59">
        <v>40</v>
      </c>
      <c r="I291" s="59">
        <f>VENTAS[[#This Row],[Cantidad]]*VENTAS[[#This Row],[Precio Venta]]</f>
        <v>40</v>
      </c>
      <c r="J291" s="59">
        <f>IF(VENTAS[[#This Row],[Nombre del Gestor]]&gt;1,  VENTAS[[#This Row],[Total]]*10%, 0)</f>
        <v>0</v>
      </c>
      <c r="K291" s="59">
        <f>IFERROR(VLOOKUP(VENTAS[[#This Row],[Código del producto Vendido]],STOCK[],16,FALSE)*VENTAS[[#This Row],[Cantidad]] + VLOOKUP(VENTAS[[#This Row],[Código del producto Vendido]],STOCK[],19,FALSE)*VENTAS[[#This Row],[Cantidad]],VENTAS[[#This Row],[Total]])</f>
        <v>32.264705882352942</v>
      </c>
      <c r="L291" s="59">
        <f>VENTAS[[#This Row],[Total]]-VENTAS[[#This Row],[Comisión 10%]]-VENTAS[[#This Row],[Costo SIN Comision]]</f>
        <v>7.735294117647058</v>
      </c>
      <c r="M291" s="59"/>
    </row>
    <row r="292" spans="1:13" ht="20" customHeight="1">
      <c r="A292" s="56">
        <v>45094</v>
      </c>
      <c r="B292" s="57"/>
      <c r="C292" s="57"/>
      <c r="D292" s="57"/>
      <c r="E292" s="57" t="s">
        <v>910</v>
      </c>
      <c r="F292" s="58" t="str">
        <f>IFERROR(VLOOKUP(VENTAS[[#This Row],[Código del producto Vendido]],STOCK[],5,FALSE),"-")</f>
        <v>Jenas Ajustados Oscuro</v>
      </c>
      <c r="G292" s="58">
        <v>1</v>
      </c>
      <c r="H292" s="59">
        <v>35</v>
      </c>
      <c r="I292" s="59">
        <f>VENTAS[[#This Row],[Cantidad]]*VENTAS[[#This Row],[Precio Venta]]</f>
        <v>35</v>
      </c>
      <c r="J292" s="59">
        <f>IF(VENTAS[[#This Row],[Nombre del Gestor]]&gt;1,  VENTAS[[#This Row],[Total]]*10%, 0)</f>
        <v>0</v>
      </c>
      <c r="K292" s="59">
        <f>IFERROR(VLOOKUP(VENTAS[[#This Row],[Código del producto Vendido]],STOCK[],16,FALSE)*VENTAS[[#This Row],[Cantidad]] + VLOOKUP(VENTAS[[#This Row],[Código del producto Vendido]],STOCK[],19,FALSE)*VENTAS[[#This Row],[Cantidad]],VENTAS[[#This Row],[Total]])</f>
        <v>24.68181818181818</v>
      </c>
      <c r="L292" s="59">
        <f>VENTAS[[#This Row],[Total]]-VENTAS[[#This Row],[Comisión 10%]]-VENTAS[[#This Row],[Costo SIN Comision]]</f>
        <v>10.31818181818182</v>
      </c>
      <c r="M292" s="59"/>
    </row>
    <row r="293" spans="1:13" ht="20" customHeight="1">
      <c r="A293" s="56">
        <v>45094</v>
      </c>
      <c r="B293" s="57"/>
      <c r="C293" s="57"/>
      <c r="D293" s="57"/>
      <c r="E293" s="57" t="s">
        <v>914</v>
      </c>
      <c r="F293" s="58" t="str">
        <f>IFERROR(VLOOKUP(VENTAS[[#This Row],[Código del producto Vendido]],STOCK[],5,FALSE),"-")</f>
        <v>Jeans Elastizados Pierna Ancha</v>
      </c>
      <c r="G293" s="58">
        <v>1</v>
      </c>
      <c r="H293" s="59">
        <v>35</v>
      </c>
      <c r="I293" s="59">
        <f>VENTAS[[#This Row],[Cantidad]]*VENTAS[[#This Row],[Precio Venta]]</f>
        <v>35</v>
      </c>
      <c r="J293" s="59">
        <f>IF(VENTAS[[#This Row],[Nombre del Gestor]]&gt;1,  VENTAS[[#This Row],[Total]]*10%, 0)</f>
        <v>0</v>
      </c>
      <c r="K293" s="59">
        <f>IFERROR(VLOOKUP(VENTAS[[#This Row],[Código del producto Vendido]],STOCK[],16,FALSE)*VENTAS[[#This Row],[Cantidad]] + VLOOKUP(VENTAS[[#This Row],[Código del producto Vendido]],STOCK[],19,FALSE)*VENTAS[[#This Row],[Cantidad]],VENTAS[[#This Row],[Total]])</f>
        <v>27.52272727272727</v>
      </c>
      <c r="L293" s="59">
        <f>VENTAS[[#This Row],[Total]]-VENTAS[[#This Row],[Comisión 10%]]-VENTAS[[#This Row],[Costo SIN Comision]]</f>
        <v>7.4772727272727302</v>
      </c>
      <c r="M293" s="59"/>
    </row>
    <row r="294" spans="1:13" ht="20" customHeight="1">
      <c r="A294" s="56">
        <v>45094</v>
      </c>
      <c r="B294" s="57"/>
      <c r="C294" s="57"/>
      <c r="D294" s="57"/>
      <c r="E294" s="57" t="s">
        <v>586</v>
      </c>
      <c r="F294" s="58" t="str">
        <f>IFERROR(VLOOKUP(VENTAS[[#This Row],[Código del producto Vendido]],STOCK[],5,FALSE),"-")</f>
        <v>Jeans de pierna recta desgarro</v>
      </c>
      <c r="G294" s="58">
        <v>1</v>
      </c>
      <c r="H294" s="59">
        <v>30</v>
      </c>
      <c r="I294" s="59">
        <f>VENTAS[[#This Row],[Cantidad]]*VENTAS[[#This Row],[Precio Venta]]</f>
        <v>30</v>
      </c>
      <c r="J294" s="59">
        <f>IF(VENTAS[[#This Row],[Nombre del Gestor]]&gt;1,  VENTAS[[#This Row],[Total]]*10%, 0)</f>
        <v>0</v>
      </c>
      <c r="K294" s="59">
        <f>IFERROR(VLOOKUP(VENTAS[[#This Row],[Código del producto Vendido]],STOCK[],16,FALSE)*VENTAS[[#This Row],[Cantidad]] + VLOOKUP(VENTAS[[#This Row],[Código del producto Vendido]],STOCK[],19,FALSE)*VENTAS[[#This Row],[Cantidad]],VENTAS[[#This Row],[Total]])</f>
        <v>18.686666666666667</v>
      </c>
      <c r="L294" s="59">
        <f>VENTAS[[#This Row],[Total]]-VENTAS[[#This Row],[Comisión 10%]]-VENTAS[[#This Row],[Costo SIN Comision]]</f>
        <v>11.313333333333333</v>
      </c>
      <c r="M294" s="59"/>
    </row>
    <row r="295" spans="1:13" ht="20" customHeight="1">
      <c r="A295" s="56">
        <v>45094</v>
      </c>
      <c r="B295" s="57"/>
      <c r="C295" s="57"/>
      <c r="D295" s="57"/>
      <c r="E295" s="57" t="s">
        <v>594</v>
      </c>
      <c r="F295" s="58" t="str">
        <f>IFERROR(VLOOKUP(VENTAS[[#This Row],[Código del producto Vendido]],STOCK[],5,FALSE),"-")</f>
        <v>Top de manga farol con abertura en espalda</v>
      </c>
      <c r="G295" s="58">
        <v>1</v>
      </c>
      <c r="H295" s="59">
        <v>14</v>
      </c>
      <c r="I295" s="59">
        <f>VENTAS[[#This Row],[Cantidad]]*VENTAS[[#This Row],[Precio Venta]]</f>
        <v>14</v>
      </c>
      <c r="J295" s="59">
        <f>IF(VENTAS[[#This Row],[Nombre del Gestor]]&gt;1,  VENTAS[[#This Row],[Total]]*10%, 0)</f>
        <v>0</v>
      </c>
      <c r="K295" s="59">
        <f>IFERROR(VLOOKUP(VENTAS[[#This Row],[Código del producto Vendido]],STOCK[],16,FALSE)*VENTAS[[#This Row],[Cantidad]] + VLOOKUP(VENTAS[[#This Row],[Código del producto Vendido]],STOCK[],19,FALSE)*VENTAS[[#This Row],[Cantidad]],VENTAS[[#This Row],[Total]])</f>
        <v>8.8577777777777769</v>
      </c>
      <c r="L295" s="59">
        <f>VENTAS[[#This Row],[Total]]-VENTAS[[#This Row],[Comisión 10%]]-VENTAS[[#This Row],[Costo SIN Comision]]</f>
        <v>5.1422222222222231</v>
      </c>
      <c r="M295" s="59"/>
    </row>
    <row r="296" spans="1:13" ht="20" customHeight="1">
      <c r="A296" s="56">
        <v>45095</v>
      </c>
      <c r="B296" s="57"/>
      <c r="C296" s="57" t="s">
        <v>994</v>
      </c>
      <c r="D296" s="57"/>
      <c r="E296" s="57" t="s">
        <v>599</v>
      </c>
      <c r="F296" s="58" t="str">
        <f>IFERROR(VLOOKUP(VENTAS[[#This Row],[Código del producto Vendido]],STOCK[],5,FALSE),"-")</f>
        <v>Pantalones de pierna ancha de talle alto con abertura</v>
      </c>
      <c r="G296" s="58">
        <v>1</v>
      </c>
      <c r="H296" s="59">
        <v>0</v>
      </c>
      <c r="I296" s="59">
        <f>VENTAS[[#This Row],[Cantidad]]*VENTAS[[#This Row],[Precio Venta]]</f>
        <v>0</v>
      </c>
      <c r="J296" s="59">
        <f>IF(VENTAS[[#This Row],[Nombre del Gestor]]&gt;1,  VENTAS[[#This Row],[Total]]*10%, 0)</f>
        <v>0</v>
      </c>
      <c r="K296" s="59">
        <f>IFERROR(VLOOKUP(VENTAS[[#This Row],[Código del producto Vendido]],STOCK[],16,FALSE)*VENTAS[[#This Row],[Cantidad]] + VLOOKUP(VENTAS[[#This Row],[Código del producto Vendido]],STOCK[],19,FALSE)*VENTAS[[#This Row],[Cantidad]],VENTAS[[#This Row],[Total]])</f>
        <v>13.15111111111111</v>
      </c>
      <c r="L296" s="59">
        <f>VENTAS[[#This Row],[Total]]-VENTAS[[#This Row],[Comisión 10%]]-VENTAS[[#This Row],[Costo SIN Comision]]</f>
        <v>-13.15111111111111</v>
      </c>
      <c r="M296" s="59"/>
    </row>
    <row r="297" spans="1:13" ht="20" customHeight="1">
      <c r="A297" s="56">
        <v>45096</v>
      </c>
      <c r="B297" s="57"/>
      <c r="C297" s="57"/>
      <c r="D297" s="57"/>
      <c r="E297" s="57" t="s">
        <v>981</v>
      </c>
      <c r="F297" s="58" t="str">
        <f>IFERROR(VLOOKUP(VENTAS[[#This Row],[Código del producto Vendido]],STOCK[],5,FALSE),"-")</f>
        <v>Top negro tipo cami</v>
      </c>
      <c r="G297" s="58">
        <v>1</v>
      </c>
      <c r="H297" s="59">
        <v>12</v>
      </c>
      <c r="I297" s="59">
        <f>VENTAS[[#This Row],[Cantidad]]*VENTAS[[#This Row],[Precio Venta]]</f>
        <v>12</v>
      </c>
      <c r="J297" s="59">
        <f>IF(VENTAS[[#This Row],[Nombre del Gestor]]&gt;1,  VENTAS[[#This Row],[Total]]*10%, 0)</f>
        <v>0</v>
      </c>
      <c r="K297" s="59">
        <f>IFERROR(VLOOKUP(VENTAS[[#This Row],[Código del producto Vendido]],STOCK[],16,FALSE)*VENTAS[[#This Row],[Cantidad]] + VLOOKUP(VENTAS[[#This Row],[Código del producto Vendido]],STOCK[],19,FALSE)*VENTAS[[#This Row],[Cantidad]],VENTAS[[#This Row],[Total]])</f>
        <v>7</v>
      </c>
      <c r="L297" s="59">
        <f>VENTAS[[#This Row],[Total]]-VENTAS[[#This Row],[Comisión 10%]]-VENTAS[[#This Row],[Costo SIN Comision]]</f>
        <v>5</v>
      </c>
      <c r="M297" s="59"/>
    </row>
    <row r="298" spans="1:13" ht="20" customHeight="1">
      <c r="A298" s="56">
        <v>45096</v>
      </c>
      <c r="B298" s="57"/>
      <c r="C298" s="57"/>
      <c r="D298" s="57"/>
      <c r="E298" s="57" t="s">
        <v>952</v>
      </c>
      <c r="F298" s="58" t="str">
        <f>IFERROR(VLOOKUP(VENTAS[[#This Row],[Código del producto Vendido]],STOCK[],5,FALSE),"-")</f>
        <v>Blusa elegante de cuello blanco</v>
      </c>
      <c r="G298" s="58">
        <v>1</v>
      </c>
      <c r="H298" s="59">
        <v>15</v>
      </c>
      <c r="I298" s="59">
        <f>VENTAS[[#This Row],[Cantidad]]*VENTAS[[#This Row],[Precio Venta]]</f>
        <v>15</v>
      </c>
      <c r="J298" s="59">
        <f>IF(VENTAS[[#This Row],[Nombre del Gestor]]&gt;1,  VENTAS[[#This Row],[Total]]*10%, 0)</f>
        <v>0</v>
      </c>
      <c r="K298" s="59">
        <f>IFERROR(VLOOKUP(VENTAS[[#This Row],[Código del producto Vendido]],STOCK[],16,FALSE)*VENTAS[[#This Row],[Cantidad]] + VLOOKUP(VENTAS[[#This Row],[Código del producto Vendido]],STOCK[],19,FALSE)*VENTAS[[#This Row],[Cantidad]],VENTAS[[#This Row],[Total]])</f>
        <v>11.976470588235294</v>
      </c>
      <c r="L298" s="59">
        <f>VENTAS[[#This Row],[Total]]-VENTAS[[#This Row],[Comisión 10%]]-VENTAS[[#This Row],[Costo SIN Comision]]</f>
        <v>3.0235294117647058</v>
      </c>
      <c r="M298" s="59"/>
    </row>
    <row r="299" spans="1:13" ht="20" customHeight="1">
      <c r="A299" s="56">
        <v>45097</v>
      </c>
      <c r="B299" s="57"/>
      <c r="C299" s="57"/>
      <c r="D299" s="57"/>
      <c r="E299" s="57" t="s">
        <v>559</v>
      </c>
      <c r="F299" s="58" t="str">
        <f>IFERROR(VLOOKUP(VENTAS[[#This Row],[Código del producto Vendido]],STOCK[],5,FALSE),"-")</f>
        <v>Bikini Mangas Fuccia</v>
      </c>
      <c r="G299" s="58">
        <v>1</v>
      </c>
      <c r="H299" s="59">
        <v>22</v>
      </c>
      <c r="I299" s="59">
        <f>VENTAS[[#This Row],[Cantidad]]*VENTAS[[#This Row],[Precio Venta]]</f>
        <v>22</v>
      </c>
      <c r="J299" s="59">
        <f>IF(VENTAS[[#This Row],[Nombre del Gestor]]&gt;1,  VENTAS[[#This Row],[Total]]*10%, 0)</f>
        <v>0</v>
      </c>
      <c r="K299" s="59">
        <f>IFERROR(VLOOKUP(VENTAS[[#This Row],[Código del producto Vendido]],STOCK[],16,FALSE)*VENTAS[[#This Row],[Cantidad]] + VLOOKUP(VENTAS[[#This Row],[Código del producto Vendido]],STOCK[],19,FALSE)*VENTAS[[#This Row],[Cantidad]],VENTAS[[#This Row],[Total]])</f>
        <v>14.495000000000001</v>
      </c>
      <c r="L299" s="59">
        <f>VENTAS[[#This Row],[Total]]-VENTAS[[#This Row],[Comisión 10%]]-VENTAS[[#This Row],[Costo SIN Comision]]</f>
        <v>7.504999999999999</v>
      </c>
      <c r="M299" s="59"/>
    </row>
    <row r="300" spans="1:13" ht="20" customHeight="1">
      <c r="A300" s="56">
        <v>45097</v>
      </c>
      <c r="B300" s="57"/>
      <c r="C300" s="57"/>
      <c r="D300" s="57"/>
      <c r="E300" s="57" t="s">
        <v>915</v>
      </c>
      <c r="F300" s="58" t="str">
        <f>IFERROR(VLOOKUP(VENTAS[[#This Row],[Código del producto Vendido]],STOCK[],5,FALSE),"-")</f>
        <v>Jeans Elastizados Pierna Ancha</v>
      </c>
      <c r="G300" s="58">
        <v>1</v>
      </c>
      <c r="H300" s="59">
        <v>35</v>
      </c>
      <c r="I300" s="59">
        <f>VENTAS[[#This Row],[Cantidad]]*VENTAS[[#This Row],[Precio Venta]]</f>
        <v>35</v>
      </c>
      <c r="J300" s="59">
        <f>IF(VENTAS[[#This Row],[Nombre del Gestor]]&gt;1,  VENTAS[[#This Row],[Total]]*10%, 0)</f>
        <v>0</v>
      </c>
      <c r="K300" s="59">
        <f>IFERROR(VLOOKUP(VENTAS[[#This Row],[Código del producto Vendido]],STOCK[],16,FALSE)*VENTAS[[#This Row],[Cantidad]] + VLOOKUP(VENTAS[[#This Row],[Código del producto Vendido]],STOCK[],19,FALSE)*VENTAS[[#This Row],[Cantidad]],VENTAS[[#This Row],[Total]])</f>
        <v>27.52272727272727</v>
      </c>
      <c r="L300" s="59">
        <f>VENTAS[[#This Row],[Total]]-VENTAS[[#This Row],[Comisión 10%]]-VENTAS[[#This Row],[Costo SIN Comision]]</f>
        <v>7.4772727272727302</v>
      </c>
      <c r="M300" s="59"/>
    </row>
    <row r="301" spans="1:13" ht="20" customHeight="1">
      <c r="A301" s="56">
        <v>45097</v>
      </c>
      <c r="B301" s="57"/>
      <c r="C301" s="57"/>
      <c r="D301" s="57"/>
      <c r="E301" s="57" t="s">
        <v>897</v>
      </c>
      <c r="F301" s="58" t="str">
        <f>IFERROR(VLOOKUP(VENTAS[[#This Row],[Código del producto Vendido]],STOCK[],5,FALSE),"-")</f>
        <v>Bañador una pieza con estampado de planta cremallera</v>
      </c>
      <c r="G301" s="58">
        <v>1</v>
      </c>
      <c r="H301" s="59">
        <v>25</v>
      </c>
      <c r="I301" s="59">
        <f>VENTAS[[#This Row],[Cantidad]]*VENTAS[[#This Row],[Precio Venta]]</f>
        <v>25</v>
      </c>
      <c r="J301" s="59">
        <f>IF(VENTAS[[#This Row],[Nombre del Gestor]]&gt;1,  VENTAS[[#This Row],[Total]]*10%, 0)</f>
        <v>0</v>
      </c>
      <c r="K301" s="59">
        <f>IFERROR(VLOOKUP(VENTAS[[#This Row],[Código del producto Vendido]],STOCK[],16,FALSE)*VENTAS[[#This Row],[Cantidad]] + VLOOKUP(VENTAS[[#This Row],[Código del producto Vendido]],STOCK[],19,FALSE)*VENTAS[[#This Row],[Cantidad]],VENTAS[[#This Row],[Total]])</f>
        <v>14.645454545454545</v>
      </c>
      <c r="L301" s="59">
        <f>VENTAS[[#This Row],[Total]]-VENTAS[[#This Row],[Comisión 10%]]-VENTAS[[#This Row],[Costo SIN Comision]]</f>
        <v>10.354545454545455</v>
      </c>
      <c r="M301" s="59"/>
    </row>
    <row r="302" spans="1:13" ht="20" customHeight="1">
      <c r="A302" s="56">
        <v>45097</v>
      </c>
      <c r="B302" s="57"/>
      <c r="C302" s="57"/>
      <c r="D302" s="57"/>
      <c r="E302" s="57" t="s">
        <v>827</v>
      </c>
      <c r="F302" s="58" t="str">
        <f>IFERROR(VLOOKUP(VENTAS[[#This Row],[Código del producto Vendido]],STOCK[],5,FALSE),"-")</f>
        <v>Pareo corazón</v>
      </c>
      <c r="G302" s="58">
        <v>1</v>
      </c>
      <c r="H302" s="59">
        <v>10</v>
      </c>
      <c r="I302" s="59">
        <f>VENTAS[[#This Row],[Cantidad]]*VENTAS[[#This Row],[Precio Venta]]</f>
        <v>10</v>
      </c>
      <c r="J302" s="59">
        <f>IF(VENTAS[[#This Row],[Nombre del Gestor]]&gt;1,  VENTAS[[#This Row],[Total]]*10%, 0)</f>
        <v>0</v>
      </c>
      <c r="K302" s="59">
        <f>IFERROR(VLOOKUP(VENTAS[[#This Row],[Código del producto Vendido]],STOCK[],16,FALSE)*VENTAS[[#This Row],[Cantidad]] + VLOOKUP(VENTAS[[#This Row],[Código del producto Vendido]],STOCK[],19,FALSE)*VENTAS[[#This Row],[Cantidad]],VENTAS[[#This Row],[Total]])</f>
        <v>3.6777777777777776</v>
      </c>
      <c r="L302" s="59">
        <f>VENTAS[[#This Row],[Total]]-VENTAS[[#This Row],[Comisión 10%]]-VENTAS[[#This Row],[Costo SIN Comision]]</f>
        <v>6.3222222222222229</v>
      </c>
      <c r="M302" s="59"/>
    </row>
    <row r="303" spans="1:13" s="66" customFormat="1" ht="20" customHeight="1">
      <c r="A303" s="62">
        <v>45097</v>
      </c>
      <c r="B303" s="63"/>
      <c r="C303" s="63"/>
      <c r="D303" s="63"/>
      <c r="E303" s="63" t="s">
        <v>792</v>
      </c>
      <c r="F303" s="64" t="str">
        <f>IFERROR(VLOOKUP(VENTAS[[#This Row],[Código del producto Vendido]],STOCK[],5,FALSE),"-")</f>
        <v>Sandalias Trenzadas</v>
      </c>
      <c r="G303" s="64">
        <v>1</v>
      </c>
      <c r="H303" s="65">
        <v>35</v>
      </c>
      <c r="I303" s="65">
        <f>VENTAS[[#This Row],[Cantidad]]*VENTAS[[#This Row],[Precio Venta]]</f>
        <v>35</v>
      </c>
      <c r="J303" s="65">
        <f>IF(VENTAS[[#This Row],[Nombre del Gestor]]&gt;1,  VENTAS[[#This Row],[Total]]*10%, 0)</f>
        <v>0</v>
      </c>
      <c r="K303" s="59">
        <f>IFERROR(VLOOKUP(VENTAS[[#This Row],[Código del producto Vendido]],STOCK[],16,FALSE)*VENTAS[[#This Row],[Cantidad]] + VLOOKUP(VENTAS[[#This Row],[Código del producto Vendido]],STOCK[],19,FALSE)*VENTAS[[#This Row],[Cantidad]],VENTAS[[#This Row],[Total]])</f>
        <v>27</v>
      </c>
      <c r="L303" s="59">
        <f>VENTAS[[#This Row],[Total]]-VENTAS[[#This Row],[Comisión 10%]]-VENTAS[[#This Row],[Costo SIN Comision]]</f>
        <v>8</v>
      </c>
      <c r="M303" s="65"/>
    </row>
    <row r="304" spans="1:13" ht="20" customHeight="1">
      <c r="A304" s="62">
        <v>45100</v>
      </c>
      <c r="B304" s="63" t="s">
        <v>996</v>
      </c>
      <c r="C304" s="63" t="s">
        <v>1131</v>
      </c>
      <c r="D304" s="63"/>
      <c r="E304" s="63" t="s">
        <v>586</v>
      </c>
      <c r="F304" s="64" t="str">
        <f>IFERROR(VLOOKUP(VENTAS[[#This Row],[Código del producto Vendido]],STOCK[],5,FALSE),"-")</f>
        <v>Jeans de pierna recta desgarro</v>
      </c>
      <c r="G304" s="64">
        <v>1</v>
      </c>
      <c r="H304" s="65">
        <v>30</v>
      </c>
      <c r="I304" s="65">
        <f>VENTAS[[#This Row],[Cantidad]]*VENTAS[[#This Row],[Precio Venta]]</f>
        <v>30</v>
      </c>
      <c r="J304" s="65">
        <f>IF(VENTAS[[#This Row],[Nombre del Gestor]]&gt;1,  VENTAS[[#This Row],[Total]]*10%, 0)</f>
        <v>0</v>
      </c>
      <c r="K304" s="59">
        <f>IFERROR(VLOOKUP(VENTAS[[#This Row],[Código del producto Vendido]],STOCK[],16,FALSE)*VENTAS[[#This Row],[Cantidad]] + VLOOKUP(VENTAS[[#This Row],[Código del producto Vendido]],STOCK[],19,FALSE)*VENTAS[[#This Row],[Cantidad]],VENTAS[[#This Row],[Total]])</f>
        <v>18.686666666666667</v>
      </c>
      <c r="L304" s="59">
        <f>VENTAS[[#This Row],[Total]]-VENTAS[[#This Row],[Comisión 10%]]-VENTAS[[#This Row],[Costo SIN Comision]]</f>
        <v>11.313333333333333</v>
      </c>
      <c r="M304" s="59"/>
    </row>
    <row r="305" spans="1:13" ht="20" customHeight="1">
      <c r="A305" s="56">
        <v>45106</v>
      </c>
      <c r="B305" s="57"/>
      <c r="C305" s="57"/>
      <c r="D305" s="57"/>
      <c r="E305" s="57" t="s">
        <v>916</v>
      </c>
      <c r="F305" s="58" t="str">
        <f>IFERROR(VLOOKUP(VENTAS[[#This Row],[Código del producto Vendido]],STOCK[],5,FALSE),"-")</f>
        <v>Jeans Ajustados Claro</v>
      </c>
      <c r="G305" s="58">
        <v>1</v>
      </c>
      <c r="H305" s="59">
        <v>35</v>
      </c>
      <c r="I305" s="59">
        <f>VENTAS[[#This Row],[Cantidad]]*VENTAS[[#This Row],[Precio Venta]]</f>
        <v>35</v>
      </c>
      <c r="J305" s="59">
        <f>IF(VENTAS[[#This Row],[Nombre del Gestor]]&gt;1,  VENTAS[[#This Row],[Total]]*10%, 0)</f>
        <v>0</v>
      </c>
      <c r="K305" s="59">
        <f>IFERROR(VLOOKUP(VENTAS[[#This Row],[Código del producto Vendido]],STOCK[],16,FALSE)*VENTAS[[#This Row],[Cantidad]] + VLOOKUP(VENTAS[[#This Row],[Código del producto Vendido]],STOCK[],19,FALSE)*VENTAS[[#This Row],[Cantidad]],VENTAS[[#This Row],[Total]])</f>
        <v>25.818181818181817</v>
      </c>
      <c r="L305" s="59">
        <f>VENTAS[[#This Row],[Total]]-VENTAS[[#This Row],[Comisión 10%]]-VENTAS[[#This Row],[Costo SIN Comision]]</f>
        <v>9.1818181818181834</v>
      </c>
      <c r="M305" s="59"/>
    </row>
    <row r="306" spans="1:13" ht="20" customHeight="1">
      <c r="A306" s="56">
        <v>45106</v>
      </c>
      <c r="B306" s="57"/>
      <c r="C306" s="57"/>
      <c r="D306" s="57"/>
      <c r="E306" s="57" t="s">
        <v>774</v>
      </c>
      <c r="F306" s="58" t="str">
        <f>IFERROR(VLOOKUP(VENTAS[[#This Row],[Código del producto Vendido]],STOCK[],5,FALSE),"-")</f>
        <v>Top bandeau</v>
      </c>
      <c r="G306" s="58">
        <v>1</v>
      </c>
      <c r="H306" s="59">
        <v>15</v>
      </c>
      <c r="I306" s="59">
        <f>VENTAS[[#This Row],[Cantidad]]*VENTAS[[#This Row],[Precio Venta]]</f>
        <v>15</v>
      </c>
      <c r="J306" s="59">
        <f>IF(VENTAS[[#This Row],[Nombre del Gestor]]&gt;1,  VENTAS[[#This Row],[Total]]*10%, 0)</f>
        <v>0</v>
      </c>
      <c r="K306" s="59">
        <f>IFERROR(VLOOKUP(VENTAS[[#This Row],[Código del producto Vendido]],STOCK[],16,FALSE)*VENTAS[[#This Row],[Cantidad]] + VLOOKUP(VENTAS[[#This Row],[Código del producto Vendido]],STOCK[],19,FALSE)*VENTAS[[#This Row],[Cantidad]],VENTAS[[#This Row],[Total]])</f>
        <v>11.4</v>
      </c>
      <c r="L306" s="59">
        <f>VENTAS[[#This Row],[Total]]-VENTAS[[#This Row],[Comisión 10%]]-VENTAS[[#This Row],[Costo SIN Comision]]</f>
        <v>3.5999999999999996</v>
      </c>
      <c r="M306" s="59"/>
    </row>
    <row r="307" spans="1:13" ht="20" customHeight="1">
      <c r="A307" s="56">
        <v>45107</v>
      </c>
      <c r="B307" s="57"/>
      <c r="C307" s="57"/>
      <c r="D307" s="57"/>
      <c r="E307" s="57" t="s">
        <v>928</v>
      </c>
      <c r="F307" s="58" t="str">
        <f>IFERROR(VLOOKUP(VENTAS[[#This Row],[Código del producto Vendido]],STOCK[],5,FALSE),"-")</f>
        <v>Vestido floreado a un hombro</v>
      </c>
      <c r="G307" s="58">
        <v>1</v>
      </c>
      <c r="H307" s="59">
        <v>35</v>
      </c>
      <c r="I307" s="59">
        <f>VENTAS[[#This Row],[Cantidad]]*VENTAS[[#This Row],[Precio Venta]]</f>
        <v>35</v>
      </c>
      <c r="J307" s="59">
        <f>IF(VENTAS[[#This Row],[Nombre del Gestor]]&gt;1,  VENTAS[[#This Row],[Total]]*10%, 0)</f>
        <v>0</v>
      </c>
      <c r="K307" s="59">
        <f>IFERROR(VLOOKUP(VENTAS[[#This Row],[Código del producto Vendido]],STOCK[],16,FALSE)*VENTAS[[#This Row],[Cantidad]] + VLOOKUP(VENTAS[[#This Row],[Código del producto Vendido]],STOCK[],19,FALSE)*VENTAS[[#This Row],[Cantidad]],VENTAS[[#This Row],[Total]])</f>
        <v>22.301470588235293</v>
      </c>
      <c r="L307" s="59">
        <f>VENTAS[[#This Row],[Total]]-VENTAS[[#This Row],[Comisión 10%]]-VENTAS[[#This Row],[Costo SIN Comision]]</f>
        <v>12.698529411764707</v>
      </c>
      <c r="M307" s="59"/>
    </row>
    <row r="308" spans="1:13" ht="20" customHeight="1">
      <c r="A308" s="56">
        <v>45107</v>
      </c>
      <c r="B308" s="57"/>
      <c r="C308" s="57"/>
      <c r="D308" s="57"/>
      <c r="E308" s="57" t="s">
        <v>887</v>
      </c>
      <c r="F308" s="58" t="str">
        <f>IFERROR(VLOOKUP(VENTAS[[#This Row],[Código del producto Vendido]],STOCK[],5,FALSE),"-")</f>
        <v>Vestido con abertura</v>
      </c>
      <c r="G308" s="58">
        <v>1</v>
      </c>
      <c r="H308" s="59">
        <v>22</v>
      </c>
      <c r="I308" s="59">
        <f>VENTAS[[#This Row],[Cantidad]]*VENTAS[[#This Row],[Precio Venta]]</f>
        <v>22</v>
      </c>
      <c r="J308" s="59">
        <f>IF(VENTAS[[#This Row],[Nombre del Gestor]]&gt;1,  VENTAS[[#This Row],[Total]]*10%, 0)</f>
        <v>0</v>
      </c>
      <c r="K308" s="59">
        <f>IFERROR(VLOOKUP(VENTAS[[#This Row],[Código del producto Vendido]],STOCK[],16,FALSE)*VENTAS[[#This Row],[Cantidad]] + VLOOKUP(VENTAS[[#This Row],[Código del producto Vendido]],STOCK[],19,FALSE)*VENTAS[[#This Row],[Cantidad]],VENTAS[[#This Row],[Total]])</f>
        <v>15.527727272727272</v>
      </c>
      <c r="L308" s="59">
        <f>VENTAS[[#This Row],[Total]]-VENTAS[[#This Row],[Comisión 10%]]-VENTAS[[#This Row],[Costo SIN Comision]]</f>
        <v>6.4722727272727276</v>
      </c>
      <c r="M308" s="59"/>
    </row>
    <row r="309" spans="1:13" ht="20" customHeight="1">
      <c r="A309" s="56">
        <v>45103</v>
      </c>
      <c r="B309" s="57"/>
      <c r="C309" s="57"/>
      <c r="D309" s="57"/>
      <c r="E309" s="57" t="s">
        <v>875</v>
      </c>
      <c r="F309" s="58" t="str">
        <f>IFERROR(VLOOKUP(VENTAS[[#This Row],[Código del producto Vendido]],STOCK[],5,FALSE),"-")</f>
        <v xml:space="preserve"> Pantaloneta Verde</v>
      </c>
      <c r="G309" s="58">
        <v>1</v>
      </c>
      <c r="H309" s="59">
        <v>25</v>
      </c>
      <c r="I309" s="59">
        <f>VENTAS[[#This Row],[Cantidad]]*VENTAS[[#This Row],[Precio Venta]]</f>
        <v>25</v>
      </c>
      <c r="J309" s="59">
        <f>IF(VENTAS[[#This Row],[Nombre del Gestor]]&gt;1,  VENTAS[[#This Row],[Total]]*10%, 0)</f>
        <v>0</v>
      </c>
      <c r="K309" s="59">
        <f>IFERROR(VLOOKUP(VENTAS[[#This Row],[Código del producto Vendido]],STOCK[],16,FALSE)*VENTAS[[#This Row],[Cantidad]] + VLOOKUP(VENTAS[[#This Row],[Código del producto Vendido]],STOCK[],19,FALSE)*VENTAS[[#This Row],[Cantidad]],VENTAS[[#This Row],[Total]])</f>
        <v>14.871363636363636</v>
      </c>
      <c r="L309" s="59">
        <f>VENTAS[[#This Row],[Total]]-VENTAS[[#This Row],[Comisión 10%]]-VENTAS[[#This Row],[Costo SIN Comision]]</f>
        <v>10.128636363636364</v>
      </c>
      <c r="M309" s="59"/>
    </row>
    <row r="310" spans="1:13" ht="20" customHeight="1">
      <c r="A310" s="56">
        <v>45100</v>
      </c>
      <c r="B310" s="57"/>
      <c r="C310" s="57"/>
      <c r="D310" s="57"/>
      <c r="E310" s="57" t="s">
        <v>850</v>
      </c>
      <c r="F310" s="58" t="str">
        <f>IFERROR(VLOOKUP(VENTAS[[#This Row],[Código del producto Vendido]],STOCK[],5,FALSE),"-")</f>
        <v>Bañador con adorno de malla</v>
      </c>
      <c r="G310" s="58">
        <v>1</v>
      </c>
      <c r="H310" s="59">
        <v>25</v>
      </c>
      <c r="I310" s="59">
        <f>VENTAS[[#This Row],[Cantidad]]*VENTAS[[#This Row],[Precio Venta]]</f>
        <v>25</v>
      </c>
      <c r="J310" s="59">
        <f>IF(VENTAS[[#This Row],[Nombre del Gestor]]&gt;1,  VENTAS[[#This Row],[Total]]*10%, 0)</f>
        <v>0</v>
      </c>
      <c r="K310" s="59">
        <f>IFERROR(VLOOKUP(VENTAS[[#This Row],[Código del producto Vendido]],STOCK[],16,FALSE)*VENTAS[[#This Row],[Cantidad]] + VLOOKUP(VENTAS[[#This Row],[Código del producto Vendido]],STOCK[],19,FALSE)*VENTAS[[#This Row],[Cantidad]],VENTAS[[#This Row],[Total]])</f>
        <v>15.329545454545453</v>
      </c>
      <c r="L310" s="59">
        <f>VENTAS[[#This Row],[Total]]-VENTAS[[#This Row],[Comisión 10%]]-VENTAS[[#This Row],[Costo SIN Comision]]</f>
        <v>9.6704545454545467</v>
      </c>
      <c r="M310" s="59"/>
    </row>
    <row r="311" spans="1:13" ht="20" customHeight="1">
      <c r="A311" s="56">
        <v>45103</v>
      </c>
      <c r="B311" s="57"/>
      <c r="C311" s="57"/>
      <c r="D311" s="57"/>
      <c r="E311" s="57" t="s">
        <v>855</v>
      </c>
      <c r="F311" s="58" t="str">
        <f>IFERROR(VLOOKUP(VENTAS[[#This Row],[Código del producto Vendido]],STOCK[],5,FALSE),"-")</f>
        <v>Bikini Floral</v>
      </c>
      <c r="G311" s="58">
        <v>1</v>
      </c>
      <c r="H311" s="59">
        <v>28</v>
      </c>
      <c r="I311" s="59">
        <f>VENTAS[[#This Row],[Cantidad]]*VENTAS[[#This Row],[Precio Venta]]</f>
        <v>28</v>
      </c>
      <c r="J311" s="59">
        <f>IF(VENTAS[[#This Row],[Nombre del Gestor]]&gt;1,  VENTAS[[#This Row],[Total]]*10%, 0)</f>
        <v>0</v>
      </c>
      <c r="K311" s="59">
        <f>IFERROR(VLOOKUP(VENTAS[[#This Row],[Código del producto Vendido]],STOCK[],16,FALSE)*VENTAS[[#This Row],[Cantidad]] + VLOOKUP(VENTAS[[#This Row],[Código del producto Vendido]],STOCK[],19,FALSE)*VENTAS[[#This Row],[Cantidad]],VENTAS[[#This Row],[Total]])</f>
        <v>17.512727272727272</v>
      </c>
      <c r="L311" s="59">
        <f>VENTAS[[#This Row],[Total]]-VENTAS[[#This Row],[Comisión 10%]]-VENTAS[[#This Row],[Costo SIN Comision]]</f>
        <v>10.487272727272728</v>
      </c>
      <c r="M311" s="59"/>
    </row>
    <row r="312" spans="1:13" ht="20" customHeight="1">
      <c r="A312" s="56">
        <v>45100</v>
      </c>
      <c r="B312" s="57"/>
      <c r="C312" s="57"/>
      <c r="D312" s="57"/>
      <c r="E312" s="57" t="s">
        <v>932</v>
      </c>
      <c r="F312" s="58" t="str">
        <f>IFERROR(VLOOKUP(VENTAS[[#This Row],[Código del producto Vendido]],STOCK[],5,FALSE),"-")</f>
        <v>Bikini Short con cordón de ajuste</v>
      </c>
      <c r="G312" s="58">
        <v>1</v>
      </c>
      <c r="H312" s="59">
        <v>28</v>
      </c>
      <c r="I312" s="59">
        <f>VENTAS[[#This Row],[Cantidad]]*VENTAS[[#This Row],[Precio Venta]]</f>
        <v>28</v>
      </c>
      <c r="J312" s="59">
        <f>IF(VENTAS[[#This Row],[Nombre del Gestor]]&gt;1,  VENTAS[[#This Row],[Total]]*10%, 0)</f>
        <v>0</v>
      </c>
      <c r="K312" s="59">
        <f>IFERROR(VLOOKUP(VENTAS[[#This Row],[Código del producto Vendido]],STOCK[],16,FALSE)*VENTAS[[#This Row],[Cantidad]] + VLOOKUP(VENTAS[[#This Row],[Código del producto Vendido]],STOCK[],19,FALSE)*VENTAS[[#This Row],[Cantidad]],VENTAS[[#This Row],[Total]])</f>
        <v>20.479411764705883</v>
      </c>
      <c r="L312" s="59">
        <f>VENTAS[[#This Row],[Total]]-VENTAS[[#This Row],[Comisión 10%]]-VENTAS[[#This Row],[Costo SIN Comision]]</f>
        <v>7.5205882352941167</v>
      </c>
      <c r="M312" s="59"/>
    </row>
    <row r="313" spans="1:13" ht="20" customHeight="1">
      <c r="A313" s="56">
        <v>45103</v>
      </c>
      <c r="B313" s="57"/>
      <c r="C313" s="57"/>
      <c r="D313" s="57"/>
      <c r="E313" s="57" t="s">
        <v>933</v>
      </c>
      <c r="F313" s="58" t="str">
        <f>IFERROR(VLOOKUP(VENTAS[[#This Row],[Código del producto Vendido]],STOCK[],5,FALSE),"-")</f>
        <v>Bikini Short con cordón de ajuste</v>
      </c>
      <c r="G313" s="58">
        <v>1</v>
      </c>
      <c r="H313" s="59">
        <v>28</v>
      </c>
      <c r="I313" s="59">
        <f>VENTAS[[#This Row],[Cantidad]]*VENTAS[[#This Row],[Precio Venta]]</f>
        <v>28</v>
      </c>
      <c r="J313" s="59">
        <f>IF(VENTAS[[#This Row],[Nombre del Gestor]]&gt;1,  VENTAS[[#This Row],[Total]]*10%, 0)</f>
        <v>0</v>
      </c>
      <c r="K313" s="59">
        <f>IFERROR(VLOOKUP(VENTAS[[#This Row],[Código del producto Vendido]],STOCK[],16,FALSE)*VENTAS[[#This Row],[Cantidad]] + VLOOKUP(VENTAS[[#This Row],[Código del producto Vendido]],STOCK[],19,FALSE)*VENTAS[[#This Row],[Cantidad]],VENTAS[[#This Row],[Total]])</f>
        <v>20.479411764705883</v>
      </c>
      <c r="L313" s="59">
        <f>VENTAS[[#This Row],[Total]]-VENTAS[[#This Row],[Comisión 10%]]-VENTAS[[#This Row],[Costo SIN Comision]]</f>
        <v>7.5205882352941167</v>
      </c>
      <c r="M313" s="59"/>
    </row>
    <row r="314" spans="1:13" ht="20" customHeight="1">
      <c r="A314" s="56">
        <v>45100</v>
      </c>
      <c r="B314" s="57"/>
      <c r="C314" s="57"/>
      <c r="D314" s="57"/>
      <c r="E314" s="57" t="s">
        <v>934</v>
      </c>
      <c r="F314" s="58" t="str">
        <f>IFERROR(VLOOKUP(VENTAS[[#This Row],[Código del producto Vendido]],STOCK[],5,FALSE),"-")</f>
        <v>Bañador en contraste azul</v>
      </c>
      <c r="G314" s="58">
        <v>1</v>
      </c>
      <c r="H314" s="59">
        <v>28</v>
      </c>
      <c r="I314" s="59">
        <f>VENTAS[[#This Row],[Cantidad]]*VENTAS[[#This Row],[Precio Venta]]</f>
        <v>28</v>
      </c>
      <c r="J314" s="59">
        <f>IF(VENTAS[[#This Row],[Nombre del Gestor]]&gt;1,  VENTAS[[#This Row],[Total]]*10%, 0)</f>
        <v>0</v>
      </c>
      <c r="K314" s="59">
        <f>IFERROR(VLOOKUP(VENTAS[[#This Row],[Código del producto Vendido]],STOCK[],16,FALSE)*VENTAS[[#This Row],[Cantidad]] + VLOOKUP(VENTAS[[#This Row],[Código del producto Vendido]],STOCK[],19,FALSE)*VENTAS[[#This Row],[Cantidad]],VENTAS[[#This Row],[Total]])</f>
        <v>19.338970588235291</v>
      </c>
      <c r="L314" s="59">
        <f>VENTAS[[#This Row],[Total]]-VENTAS[[#This Row],[Comisión 10%]]-VENTAS[[#This Row],[Costo SIN Comision]]</f>
        <v>8.6610294117647086</v>
      </c>
      <c r="M314" s="59"/>
    </row>
    <row r="315" spans="1:13" ht="20" customHeight="1">
      <c r="A315" s="56">
        <v>45100</v>
      </c>
      <c r="B315" s="57"/>
      <c r="C315" s="57"/>
      <c r="D315" s="57"/>
      <c r="E315" s="57" t="s">
        <v>954</v>
      </c>
      <c r="F315" s="58" t="str">
        <f>IFERROR(VLOOKUP(VENTAS[[#This Row],[Código del producto Vendido]],STOCK[],5,FALSE),"-")</f>
        <v>Maxi Vestido espalda corrida</v>
      </c>
      <c r="G315" s="58">
        <v>1</v>
      </c>
      <c r="H315" s="59">
        <v>30</v>
      </c>
      <c r="I315" s="59">
        <f>VENTAS[[#This Row],[Cantidad]]*VENTAS[[#This Row],[Precio Venta]]</f>
        <v>30</v>
      </c>
      <c r="J315" s="59">
        <f>IF(VENTAS[[#This Row],[Nombre del Gestor]]&gt;1,  VENTAS[[#This Row],[Total]]*10%, 0)</f>
        <v>0</v>
      </c>
      <c r="K315" s="59">
        <f>IFERROR(VLOOKUP(VENTAS[[#This Row],[Código del producto Vendido]],STOCK[],16,FALSE)*VENTAS[[#This Row],[Cantidad]] + VLOOKUP(VENTAS[[#This Row],[Código del producto Vendido]],STOCK[],19,FALSE)*VENTAS[[#This Row],[Cantidad]],VENTAS[[#This Row],[Total]])</f>
        <v>23.654411764705884</v>
      </c>
      <c r="L315" s="59">
        <f>VENTAS[[#This Row],[Total]]-VENTAS[[#This Row],[Comisión 10%]]-VENTAS[[#This Row],[Costo SIN Comision]]</f>
        <v>6.345588235294116</v>
      </c>
      <c r="M315" s="59"/>
    </row>
    <row r="316" spans="1:13" ht="20" customHeight="1">
      <c r="A316" s="56">
        <v>45100</v>
      </c>
      <c r="B316" s="57"/>
      <c r="C316" s="57"/>
      <c r="D316" s="57"/>
      <c r="E316" s="57" t="s">
        <v>857</v>
      </c>
      <c r="F316" s="58" t="str">
        <f>IFERROR(VLOOKUP(VENTAS[[#This Row],[Código del producto Vendido]],STOCK[],5,FALSE),"-")</f>
        <v>Bikini Floral</v>
      </c>
      <c r="G316" s="58">
        <v>1</v>
      </c>
      <c r="H316" s="59">
        <v>28</v>
      </c>
      <c r="I316" s="59">
        <f>VENTAS[[#This Row],[Cantidad]]*VENTAS[[#This Row],[Precio Venta]]</f>
        <v>28</v>
      </c>
      <c r="J316" s="59">
        <f>IF(VENTAS[[#This Row],[Nombre del Gestor]]&gt;1,  VENTAS[[#This Row],[Total]]*10%, 0)</f>
        <v>0</v>
      </c>
      <c r="K316" s="59">
        <f>IFERROR(VLOOKUP(VENTAS[[#This Row],[Código del producto Vendido]],STOCK[],16,FALSE)*VENTAS[[#This Row],[Cantidad]] + VLOOKUP(VENTAS[[#This Row],[Código del producto Vendido]],STOCK[],19,FALSE)*VENTAS[[#This Row],[Cantidad]],VENTAS[[#This Row],[Total]])</f>
        <v>17.512727272727272</v>
      </c>
      <c r="L316" s="59">
        <f>VENTAS[[#This Row],[Total]]-VENTAS[[#This Row],[Comisión 10%]]-VENTAS[[#This Row],[Costo SIN Comision]]</f>
        <v>10.487272727272728</v>
      </c>
      <c r="M316" s="59"/>
    </row>
    <row r="317" spans="1:13" ht="20" customHeight="1">
      <c r="A317" s="56">
        <v>45133</v>
      </c>
      <c r="B317" s="57"/>
      <c r="C317" s="57"/>
      <c r="D317" s="57"/>
      <c r="E317" s="57" t="s">
        <v>636</v>
      </c>
      <c r="F317" s="58" t="str">
        <f>IFERROR(VLOOKUP(VENTAS[[#This Row],[Código del producto Vendido]],STOCK[],5,FALSE),"-")</f>
        <v>Top de cuello V media manga</v>
      </c>
      <c r="G317" s="58">
        <v>1</v>
      </c>
      <c r="H317" s="59">
        <v>14</v>
      </c>
      <c r="I317" s="59">
        <f>VENTAS[[#This Row],[Cantidad]]*VENTAS[[#This Row],[Precio Venta]]</f>
        <v>14</v>
      </c>
      <c r="J317" s="59">
        <f>IF(VENTAS[[#This Row],[Nombre del Gestor]]&gt;1,  VENTAS[[#This Row],[Total]]*10%, 0)</f>
        <v>0</v>
      </c>
      <c r="K317" s="59">
        <f>IFERROR(VLOOKUP(VENTAS[[#This Row],[Código del producto Vendido]],STOCK[],16,FALSE)*VENTAS[[#This Row],[Cantidad]] + VLOOKUP(VENTAS[[#This Row],[Código del producto Vendido]],STOCK[],19,FALSE)*VENTAS[[#This Row],[Cantidad]],VENTAS[[#This Row],[Total]])</f>
        <v>6.9955555555555549</v>
      </c>
      <c r="L317" s="59">
        <f>VENTAS[[#This Row],[Total]]-VENTAS[[#This Row],[Comisión 10%]]-VENTAS[[#This Row],[Costo SIN Comision]]</f>
        <v>7.0044444444444451</v>
      </c>
      <c r="M317" s="59"/>
    </row>
    <row r="318" spans="1:13" ht="20" customHeight="1">
      <c r="A318" s="67">
        <v>45133</v>
      </c>
      <c r="B318" s="57"/>
      <c r="C318" s="57"/>
      <c r="D318" s="57"/>
      <c r="E318" s="57" t="s">
        <v>615</v>
      </c>
      <c r="F318" s="58" t="str">
        <f>IFERROR(VLOOKUP(VENTAS[[#This Row],[Código del producto Vendido]],STOCK[],5,FALSE),"-")</f>
        <v>Top de cuello con cordón de lunares</v>
      </c>
      <c r="G318" s="58">
        <v>1</v>
      </c>
      <c r="H318" s="59">
        <v>12</v>
      </c>
      <c r="I318" s="59">
        <f>VENTAS[[#This Row],[Cantidad]]*VENTAS[[#This Row],[Precio Venta]]</f>
        <v>12</v>
      </c>
      <c r="J318" s="59">
        <f>IF(VENTAS[[#This Row],[Nombre del Gestor]]&gt;1,  VENTAS[[#This Row],[Total]]*10%, 0)</f>
        <v>0</v>
      </c>
      <c r="K318" s="59">
        <f>IFERROR(VLOOKUP(VENTAS[[#This Row],[Código del producto Vendido]],STOCK[],16,FALSE)*VENTAS[[#This Row],[Cantidad]] + VLOOKUP(VENTAS[[#This Row],[Código del producto Vendido]],STOCK[],19,FALSE)*VENTAS[[#This Row],[Cantidad]],VENTAS[[#This Row],[Total]])</f>
        <v>7.9044444444444446</v>
      </c>
      <c r="L318" s="59">
        <f>VENTAS[[#This Row],[Total]]-VENTAS[[#This Row],[Comisión 10%]]-VENTAS[[#This Row],[Costo SIN Comision]]</f>
        <v>4.0955555555555554</v>
      </c>
      <c r="M318" s="59"/>
    </row>
    <row r="319" spans="1:13" ht="20" customHeight="1">
      <c r="A319" s="56">
        <v>45108</v>
      </c>
      <c r="B319" s="57"/>
      <c r="C319" s="57"/>
      <c r="D319" s="57"/>
      <c r="E319" s="57" t="s">
        <v>598</v>
      </c>
      <c r="F319" s="58" t="str">
        <f>IFERROR(VLOOKUP(VENTAS[[#This Row],[Código del producto Vendido]],STOCK[],5,FALSE),"-")</f>
        <v>Pantalones de pierna ancha de talle alto con abertura</v>
      </c>
      <c r="G319" s="58">
        <v>1</v>
      </c>
      <c r="H319" s="59">
        <v>22</v>
      </c>
      <c r="I319" s="59">
        <f>VENTAS[[#This Row],[Cantidad]]*VENTAS[[#This Row],[Precio Venta]]</f>
        <v>22</v>
      </c>
      <c r="J319" s="59">
        <f>IF(VENTAS[[#This Row],[Nombre del Gestor]]&gt;1,  VENTAS[[#This Row],[Total]]*10%, 0)</f>
        <v>0</v>
      </c>
      <c r="K319" s="59">
        <f>IFERROR(VLOOKUP(VENTAS[[#This Row],[Código del producto Vendido]],STOCK[],16,FALSE)*VENTAS[[#This Row],[Cantidad]] + VLOOKUP(VENTAS[[#This Row],[Código del producto Vendido]],STOCK[],19,FALSE)*VENTAS[[#This Row],[Cantidad]],VENTAS[[#This Row],[Total]])</f>
        <v>13.15111111111111</v>
      </c>
      <c r="L319" s="59">
        <f>VENTAS[[#This Row],[Total]]-VENTAS[[#This Row],[Comisión 10%]]-VENTAS[[#This Row],[Costo SIN Comision]]</f>
        <v>8.8488888888888901</v>
      </c>
      <c r="M319" s="59"/>
    </row>
    <row r="320" spans="1:13" ht="20" customHeight="1">
      <c r="A320" s="56">
        <v>45107</v>
      </c>
      <c r="B320" s="57"/>
      <c r="C320" s="57"/>
      <c r="D320" s="57"/>
      <c r="E320" s="57" t="s">
        <v>554</v>
      </c>
      <c r="F320" s="58" t="str">
        <f>IFERROR(VLOOKUP(VENTAS[[#This Row],[Código del producto Vendido]],STOCK[],5,FALSE),"-")</f>
        <v xml:space="preserve">Pareo falda </v>
      </c>
      <c r="G320" s="58">
        <v>1</v>
      </c>
      <c r="H320" s="59">
        <v>8</v>
      </c>
      <c r="I320" s="59">
        <f>VENTAS[[#This Row],[Cantidad]]*VENTAS[[#This Row],[Precio Venta]]</f>
        <v>8</v>
      </c>
      <c r="J320" s="59">
        <f>IF(VENTAS[[#This Row],[Nombre del Gestor]]&gt;1,  VENTAS[[#This Row],[Total]]*10%, 0)</f>
        <v>0</v>
      </c>
      <c r="K320" s="59">
        <f>IFERROR(VLOOKUP(VENTAS[[#This Row],[Código del producto Vendido]],STOCK[],16,FALSE)*VENTAS[[#This Row],[Cantidad]] + VLOOKUP(VENTAS[[#This Row],[Código del producto Vendido]],STOCK[],19,FALSE)*VENTAS[[#This Row],[Cantidad]],VENTAS[[#This Row],[Total]])</f>
        <v>4.3372222222222225</v>
      </c>
      <c r="L320" s="59">
        <f>VENTAS[[#This Row],[Total]]-VENTAS[[#This Row],[Comisión 10%]]-VENTAS[[#This Row],[Costo SIN Comision]]</f>
        <v>3.6627777777777775</v>
      </c>
      <c r="M320" s="59"/>
    </row>
    <row r="321" spans="1:13" ht="20" customHeight="1">
      <c r="A321" s="56">
        <v>45108</v>
      </c>
      <c r="B321" s="57"/>
      <c r="C321" s="57"/>
      <c r="D321" s="57"/>
      <c r="E321" s="57" t="s">
        <v>847</v>
      </c>
      <c r="F321" s="58" t="str">
        <f>IFERROR(VLOOKUP(VENTAS[[#This Row],[Código del producto Vendido]],STOCK[],5,FALSE),"-")</f>
        <v>Top Cuello encaje y mangas abombadas</v>
      </c>
      <c r="G321" s="58">
        <v>1</v>
      </c>
      <c r="H321" s="59">
        <v>12</v>
      </c>
      <c r="I321" s="59">
        <f>VENTAS[[#This Row],[Cantidad]]*VENTAS[[#This Row],[Precio Venta]]</f>
        <v>12</v>
      </c>
      <c r="J321" s="59">
        <f>IF(VENTAS[[#This Row],[Nombre del Gestor]]&gt;1,  VENTAS[[#This Row],[Total]]*10%, 0)</f>
        <v>0</v>
      </c>
      <c r="K321" s="59">
        <f>IFERROR(VLOOKUP(VENTAS[[#This Row],[Código del producto Vendido]],STOCK[],16,FALSE)*VENTAS[[#This Row],[Cantidad]] + VLOOKUP(VENTAS[[#This Row],[Código del producto Vendido]],STOCK[],19,FALSE)*VENTAS[[#This Row],[Cantidad]],VENTAS[[#This Row],[Total]])</f>
        <v>6.3581818181818175</v>
      </c>
      <c r="L321" s="59">
        <f>VENTAS[[#This Row],[Total]]-VENTAS[[#This Row],[Comisión 10%]]-VENTAS[[#This Row],[Costo SIN Comision]]</f>
        <v>5.6418181818181825</v>
      </c>
      <c r="M321" s="59"/>
    </row>
    <row r="322" spans="1:13" ht="20" customHeight="1">
      <c r="A322" s="56">
        <v>45107</v>
      </c>
      <c r="B322" s="57"/>
      <c r="C322" s="57"/>
      <c r="D322" s="57"/>
      <c r="E322" s="57" t="s">
        <v>859</v>
      </c>
      <c r="F322" s="58" t="str">
        <f>IFERROR(VLOOKUP(VENTAS[[#This Row],[Código del producto Vendido]],STOCK[],5,FALSE),"-")</f>
        <v>Bañador de pierna alta</v>
      </c>
      <c r="G322" s="58">
        <v>1</v>
      </c>
      <c r="H322" s="59">
        <v>28</v>
      </c>
      <c r="I322" s="59">
        <f>VENTAS[[#This Row],[Cantidad]]*VENTAS[[#This Row],[Precio Venta]]</f>
        <v>28</v>
      </c>
      <c r="J322" s="59">
        <f>IF(VENTAS[[#This Row],[Nombre del Gestor]]&gt;1,  VENTAS[[#This Row],[Total]]*10%, 0)</f>
        <v>0</v>
      </c>
      <c r="K322" s="59">
        <f>IFERROR(VLOOKUP(VENTAS[[#This Row],[Código del producto Vendido]],STOCK[],16,FALSE)*VENTAS[[#This Row],[Cantidad]] + VLOOKUP(VENTAS[[#This Row],[Código del producto Vendido]],STOCK[],19,FALSE)*VENTAS[[#This Row],[Cantidad]],VENTAS[[#This Row],[Total]])</f>
        <v>15.893181818181816</v>
      </c>
      <c r="L322" s="59">
        <f>VENTAS[[#This Row],[Total]]-VENTAS[[#This Row],[Comisión 10%]]-VENTAS[[#This Row],[Costo SIN Comision]]</f>
        <v>12.106818181818184</v>
      </c>
      <c r="M322" s="59"/>
    </row>
    <row r="323" spans="1:13" ht="20" customHeight="1">
      <c r="A323" s="56">
        <v>45133</v>
      </c>
      <c r="B323" s="57"/>
      <c r="C323" s="57"/>
      <c r="D323" s="57"/>
      <c r="E323" s="57" t="s">
        <v>627</v>
      </c>
      <c r="F323" s="58" t="str">
        <f>IFERROR(VLOOKUP(VENTAS[[#This Row],[Código del producto Vendido]],STOCK[],5,FALSE),"-")</f>
        <v>Blusas Botón Floral Casual</v>
      </c>
      <c r="G323" s="58">
        <v>1</v>
      </c>
      <c r="H323" s="59">
        <v>14</v>
      </c>
      <c r="I323" s="59">
        <f>VENTAS[[#This Row],[Cantidad]]*VENTAS[[#This Row],[Precio Venta]]</f>
        <v>14</v>
      </c>
      <c r="J323" s="59">
        <f>IF(VENTAS[[#This Row],[Nombre del Gestor]]&gt;1,  VENTAS[[#This Row],[Total]]*10%, 0)</f>
        <v>0</v>
      </c>
      <c r="K323" s="59">
        <f>IFERROR(VLOOKUP(VENTAS[[#This Row],[Código del producto Vendido]],STOCK[],16,FALSE)*VENTAS[[#This Row],[Cantidad]] + VLOOKUP(VENTAS[[#This Row],[Código del producto Vendido]],STOCK[],19,FALSE)*VENTAS[[#This Row],[Cantidad]],VENTAS[[#This Row],[Total]])</f>
        <v>8.1022222222222222</v>
      </c>
      <c r="L323" s="59">
        <f>VENTAS[[#This Row],[Total]]-VENTAS[[#This Row],[Comisión 10%]]-VENTAS[[#This Row],[Costo SIN Comision]]</f>
        <v>5.8977777777777778</v>
      </c>
      <c r="M323" s="59"/>
    </row>
    <row r="324" spans="1:13" ht="20" customHeight="1">
      <c r="A324" s="56">
        <v>45103</v>
      </c>
      <c r="B324" s="57"/>
      <c r="C324" s="57"/>
      <c r="D324" s="57"/>
      <c r="E324" s="57" t="s">
        <v>908</v>
      </c>
      <c r="F324" s="58" t="str">
        <f>IFERROR(VLOOKUP(VENTAS[[#This Row],[Código del producto Vendido]],STOCK[],5,FALSE),"-")</f>
        <v>Top cuello V Blanco</v>
      </c>
      <c r="G324" s="58">
        <v>1</v>
      </c>
      <c r="H324" s="59">
        <v>12</v>
      </c>
      <c r="I324" s="59">
        <f>VENTAS[[#This Row],[Cantidad]]*VENTAS[[#This Row],[Precio Venta]]</f>
        <v>12</v>
      </c>
      <c r="J324" s="59">
        <f>IF(VENTAS[[#This Row],[Nombre del Gestor]]&gt;1,  VENTAS[[#This Row],[Total]]*10%, 0)</f>
        <v>0</v>
      </c>
      <c r="K324" s="59">
        <f>IFERROR(VLOOKUP(VENTAS[[#This Row],[Código del producto Vendido]],STOCK[],16,FALSE)*VENTAS[[#This Row],[Cantidad]] + VLOOKUP(VENTAS[[#This Row],[Código del producto Vendido]],STOCK[],19,FALSE)*VENTAS[[#This Row],[Cantidad]],VENTAS[[#This Row],[Total]])</f>
        <v>7.7556818181818175</v>
      </c>
      <c r="L324" s="59">
        <f>VENTAS[[#This Row],[Total]]-VENTAS[[#This Row],[Comisión 10%]]-VENTAS[[#This Row],[Costo SIN Comision]]</f>
        <v>4.2443181818181825</v>
      </c>
      <c r="M324" s="59"/>
    </row>
    <row r="325" spans="1:13" ht="20" customHeight="1">
      <c r="A325" s="56">
        <v>45108</v>
      </c>
      <c r="B325" s="57"/>
      <c r="C325" s="57"/>
      <c r="D325" s="57"/>
      <c r="E325" s="57" t="s">
        <v>874</v>
      </c>
      <c r="F325" s="58" t="str">
        <f>IFERROR(VLOOKUP(VENTAS[[#This Row],[Código del producto Vendido]],STOCK[],5,FALSE),"-")</f>
        <v xml:space="preserve"> Pantaloneta Verde</v>
      </c>
      <c r="G325" s="58">
        <v>1</v>
      </c>
      <c r="H325" s="59">
        <v>25</v>
      </c>
      <c r="I325" s="59">
        <f>VENTAS[[#This Row],[Cantidad]]*VENTAS[[#This Row],[Precio Venta]]</f>
        <v>25</v>
      </c>
      <c r="J325" s="59">
        <f>IF(VENTAS[[#This Row],[Nombre del Gestor]]&gt;1,  VENTAS[[#This Row],[Total]]*10%, 0)</f>
        <v>0</v>
      </c>
      <c r="K325" s="59">
        <f>IFERROR(VLOOKUP(VENTAS[[#This Row],[Código del producto Vendido]],STOCK[],16,FALSE)*VENTAS[[#This Row],[Cantidad]] + VLOOKUP(VENTAS[[#This Row],[Código del producto Vendido]],STOCK[],19,FALSE)*VENTAS[[#This Row],[Cantidad]],VENTAS[[#This Row],[Total]])</f>
        <v>14.871363636363636</v>
      </c>
      <c r="L325" s="59">
        <f>VENTAS[[#This Row],[Total]]-VENTAS[[#This Row],[Comisión 10%]]-VENTAS[[#This Row],[Costo SIN Comision]]</f>
        <v>10.128636363636364</v>
      </c>
      <c r="M325" s="59"/>
    </row>
    <row r="326" spans="1:13" ht="20" customHeight="1">
      <c r="A326" s="56">
        <v>45110</v>
      </c>
      <c r="B326" s="57"/>
      <c r="C326" s="57"/>
      <c r="D326" s="57"/>
      <c r="E326" s="57" t="s">
        <v>933</v>
      </c>
      <c r="F326" s="58" t="str">
        <f>IFERROR(VLOOKUP(VENTAS[[#This Row],[Código del producto Vendido]],STOCK[],5,FALSE),"-")</f>
        <v>Bikini Short con cordón de ajuste</v>
      </c>
      <c r="G326" s="58">
        <v>1</v>
      </c>
      <c r="H326" s="59">
        <v>28</v>
      </c>
      <c r="I326" s="59">
        <f>VENTAS[[#This Row],[Cantidad]]*VENTAS[[#This Row],[Precio Venta]]</f>
        <v>28</v>
      </c>
      <c r="J326" s="59">
        <f>IF(VENTAS[[#This Row],[Nombre del Gestor]]&gt;1,  VENTAS[[#This Row],[Total]]*10%, 0)</f>
        <v>0</v>
      </c>
      <c r="K326" s="59">
        <f>IFERROR(VLOOKUP(VENTAS[[#This Row],[Código del producto Vendido]],STOCK[],16,FALSE)*VENTAS[[#This Row],[Cantidad]] + VLOOKUP(VENTAS[[#This Row],[Código del producto Vendido]],STOCK[],19,FALSE)*VENTAS[[#This Row],[Cantidad]],VENTAS[[#This Row],[Total]])</f>
        <v>20.479411764705883</v>
      </c>
      <c r="L326" s="59">
        <f>VENTAS[[#This Row],[Total]]-VENTAS[[#This Row],[Comisión 10%]]-VENTAS[[#This Row],[Costo SIN Comision]]</f>
        <v>7.5205882352941167</v>
      </c>
      <c r="M326" s="59"/>
    </row>
    <row r="327" spans="1:13" ht="20" customHeight="1">
      <c r="A327" s="56">
        <v>45113</v>
      </c>
      <c r="B327" s="57"/>
      <c r="C327" s="57"/>
      <c r="D327" s="57"/>
      <c r="E327" s="57" t="s">
        <v>918</v>
      </c>
      <c r="F327" s="58" t="str">
        <f>IFERROR(VLOOKUP(VENTAS[[#This Row],[Código del producto Vendido]],STOCK[],5,FALSE),"-")</f>
        <v>Pantaloneta Camel</v>
      </c>
      <c r="G327" s="58">
        <v>1</v>
      </c>
      <c r="H327" s="59">
        <v>30</v>
      </c>
      <c r="I327" s="59">
        <f>VENTAS[[#This Row],[Cantidad]]*VENTAS[[#This Row],[Precio Venta]]</f>
        <v>30</v>
      </c>
      <c r="J327" s="59">
        <f>IF(VENTAS[[#This Row],[Nombre del Gestor]]&gt;1,  VENTAS[[#This Row],[Total]]*10%, 0)</f>
        <v>0</v>
      </c>
      <c r="K327" s="59">
        <f>IFERROR(VLOOKUP(VENTAS[[#This Row],[Código del producto Vendido]],STOCK[],16,FALSE)*VENTAS[[#This Row],[Cantidad]] + VLOOKUP(VENTAS[[#This Row],[Código del producto Vendido]],STOCK[],19,FALSE)*VENTAS[[#This Row],[Cantidad]],VENTAS[[#This Row],[Total]])</f>
        <v>18.647727272727273</v>
      </c>
      <c r="L327" s="59">
        <f>VENTAS[[#This Row],[Total]]-VENTAS[[#This Row],[Comisión 10%]]-VENTAS[[#This Row],[Costo SIN Comision]]</f>
        <v>11.352272727272727</v>
      </c>
      <c r="M327" s="59"/>
    </row>
    <row r="328" spans="1:13" ht="20" customHeight="1">
      <c r="A328" s="56">
        <v>45113</v>
      </c>
      <c r="B328" s="57"/>
      <c r="C328" s="57"/>
      <c r="D328" s="57"/>
      <c r="E328" s="57" t="s">
        <v>857</v>
      </c>
      <c r="F328" s="58" t="str">
        <f>IFERROR(VLOOKUP(VENTAS[[#This Row],[Código del producto Vendido]],STOCK[],5,FALSE),"-")</f>
        <v>Bikini Floral</v>
      </c>
      <c r="G328" s="58">
        <v>1</v>
      </c>
      <c r="H328" s="59">
        <v>28</v>
      </c>
      <c r="I328" s="59">
        <f>VENTAS[[#This Row],[Cantidad]]*VENTAS[[#This Row],[Precio Venta]]</f>
        <v>28</v>
      </c>
      <c r="J328" s="59">
        <f>IF(VENTAS[[#This Row],[Nombre del Gestor]]&gt;1,  VENTAS[[#This Row],[Total]]*10%, 0)</f>
        <v>0</v>
      </c>
      <c r="K328" s="59">
        <f>IFERROR(VLOOKUP(VENTAS[[#This Row],[Código del producto Vendido]],STOCK[],16,FALSE)*VENTAS[[#This Row],[Cantidad]] + VLOOKUP(VENTAS[[#This Row],[Código del producto Vendido]],STOCK[],19,FALSE)*VENTAS[[#This Row],[Cantidad]],VENTAS[[#This Row],[Total]])</f>
        <v>17.512727272727272</v>
      </c>
      <c r="L328" s="59">
        <f>VENTAS[[#This Row],[Total]]-VENTAS[[#This Row],[Comisión 10%]]-VENTAS[[#This Row],[Costo SIN Comision]]</f>
        <v>10.487272727272728</v>
      </c>
      <c r="M328" s="59"/>
    </row>
    <row r="329" spans="1:13" ht="20" customHeight="1">
      <c r="A329" s="56">
        <v>45114</v>
      </c>
      <c r="B329" s="57"/>
      <c r="C329" s="57"/>
      <c r="D329" s="57"/>
      <c r="E329" s="57" t="s">
        <v>935</v>
      </c>
      <c r="F329" s="58" t="str">
        <f>IFERROR(VLOOKUP(VENTAS[[#This Row],[Código del producto Vendido]],STOCK[],5,FALSE),"-")</f>
        <v>Bañador en contraste azul</v>
      </c>
      <c r="G329" s="58">
        <v>1</v>
      </c>
      <c r="H329" s="59">
        <v>28</v>
      </c>
      <c r="I329" s="59">
        <f>VENTAS[[#This Row],[Cantidad]]*VENTAS[[#This Row],[Precio Venta]]</f>
        <v>28</v>
      </c>
      <c r="J329" s="59">
        <f>IF(VENTAS[[#This Row],[Nombre del Gestor]]&gt;1,  VENTAS[[#This Row],[Total]]*10%, 0)</f>
        <v>0</v>
      </c>
      <c r="K329" s="59">
        <f>IFERROR(VLOOKUP(VENTAS[[#This Row],[Código del producto Vendido]],STOCK[],16,FALSE)*VENTAS[[#This Row],[Cantidad]] + VLOOKUP(VENTAS[[#This Row],[Código del producto Vendido]],STOCK[],19,FALSE)*VENTAS[[#This Row],[Cantidad]],VENTAS[[#This Row],[Total]])</f>
        <v>19.338970588235291</v>
      </c>
      <c r="L329" s="59">
        <f>VENTAS[[#This Row],[Total]]-VENTAS[[#This Row],[Comisión 10%]]-VENTAS[[#This Row],[Costo SIN Comision]]</f>
        <v>8.6610294117647086</v>
      </c>
      <c r="M329" s="59"/>
    </row>
    <row r="330" spans="1:13" ht="20" customHeight="1">
      <c r="A330" s="56">
        <v>45111</v>
      </c>
      <c r="B330" s="57"/>
      <c r="C330" s="57"/>
      <c r="D330" s="57"/>
      <c r="E330" s="57" t="s">
        <v>619</v>
      </c>
      <c r="F330" s="58" t="str">
        <f>IFERROR(VLOOKUP(VENTAS[[#This Row],[Código del producto Vendido]],STOCK[],5,FALSE),"-")</f>
        <v>Blusa de manga mariposa escote V</v>
      </c>
      <c r="G330" s="58">
        <v>1</v>
      </c>
      <c r="H330" s="59">
        <v>14</v>
      </c>
      <c r="I330" s="59">
        <f>VENTAS[[#This Row],[Cantidad]]*VENTAS[[#This Row],[Precio Venta]]</f>
        <v>14</v>
      </c>
      <c r="J330" s="59">
        <f>IF(VENTAS[[#This Row],[Nombre del Gestor]]&gt;1,  VENTAS[[#This Row],[Total]]*10%, 0)</f>
        <v>0</v>
      </c>
      <c r="K330" s="59">
        <f>IFERROR(VLOOKUP(VENTAS[[#This Row],[Código del producto Vendido]],STOCK[],16,FALSE)*VENTAS[[#This Row],[Cantidad]] + VLOOKUP(VENTAS[[#This Row],[Código del producto Vendido]],STOCK[],19,FALSE)*VENTAS[[#This Row],[Cantidad]],VENTAS[[#This Row],[Total]])</f>
        <v>9.1044444444444448</v>
      </c>
      <c r="L330" s="59">
        <f>VENTAS[[#This Row],[Total]]-VENTAS[[#This Row],[Comisión 10%]]-VENTAS[[#This Row],[Costo SIN Comision]]</f>
        <v>4.8955555555555552</v>
      </c>
      <c r="M330" s="59"/>
    </row>
    <row r="331" spans="1:13" ht="20" customHeight="1">
      <c r="A331" s="56">
        <v>45116</v>
      </c>
      <c r="B331" s="57"/>
      <c r="C331" s="57"/>
      <c r="D331" s="57"/>
      <c r="E331" s="57" t="s">
        <v>560</v>
      </c>
      <c r="F331" s="58" t="str">
        <f>IFERROR(VLOOKUP(VENTAS[[#This Row],[Código del producto Vendido]],STOCK[],5,FALSE),"-")</f>
        <v>Bikini Mangas Fuccia</v>
      </c>
      <c r="G331" s="58">
        <v>1</v>
      </c>
      <c r="H331" s="59">
        <v>22</v>
      </c>
      <c r="I331" s="59">
        <f>VENTAS[[#This Row],[Cantidad]]*VENTAS[[#This Row],[Precio Venta]]</f>
        <v>22</v>
      </c>
      <c r="J331" s="59">
        <f>IF(VENTAS[[#This Row],[Nombre del Gestor]]&gt;1,  VENTAS[[#This Row],[Total]]*10%, 0)</f>
        <v>0</v>
      </c>
      <c r="K331" s="59">
        <f>IFERROR(VLOOKUP(VENTAS[[#This Row],[Código del producto Vendido]],STOCK[],16,FALSE)*VENTAS[[#This Row],[Cantidad]] + VLOOKUP(VENTAS[[#This Row],[Código del producto Vendido]],STOCK[],19,FALSE)*VENTAS[[#This Row],[Cantidad]],VENTAS[[#This Row],[Total]])</f>
        <v>14.495000000000001</v>
      </c>
      <c r="L331" s="59">
        <f>VENTAS[[#This Row],[Total]]-VENTAS[[#This Row],[Comisión 10%]]-VENTAS[[#This Row],[Costo SIN Comision]]</f>
        <v>7.504999999999999</v>
      </c>
      <c r="M331" s="59"/>
    </row>
    <row r="332" spans="1:13" ht="20" customHeight="1">
      <c r="A332" s="56">
        <v>45111</v>
      </c>
      <c r="B332" s="57"/>
      <c r="C332" s="57"/>
      <c r="D332" s="57"/>
      <c r="E332" s="57" t="s">
        <v>677</v>
      </c>
      <c r="F332" s="58" t="str">
        <f>IFERROR(VLOOKUP(VENTAS[[#This Row],[Código del producto Vendido]],STOCK[],5,FALSE),"-")</f>
        <v xml:space="preserve">Bañador una pieza de color combinado </v>
      </c>
      <c r="G332" s="58">
        <v>1</v>
      </c>
      <c r="H332" s="59">
        <v>20</v>
      </c>
      <c r="I332" s="59">
        <f>VENTAS[[#This Row],[Cantidad]]*VENTAS[[#This Row],[Precio Venta]]</f>
        <v>20</v>
      </c>
      <c r="J332" s="59">
        <f>IF(VENTAS[[#This Row],[Nombre del Gestor]]&gt;1,  VENTAS[[#This Row],[Total]]*10%, 0)</f>
        <v>0</v>
      </c>
      <c r="K332" s="59">
        <f>IFERROR(VLOOKUP(VENTAS[[#This Row],[Código del producto Vendido]],STOCK[],16,FALSE)*VENTAS[[#This Row],[Cantidad]] + VLOOKUP(VENTAS[[#This Row],[Código del producto Vendido]],STOCK[],19,FALSE)*VENTAS[[#This Row],[Cantidad]],VENTAS[[#This Row],[Total]])</f>
        <v>9.6666666666666679</v>
      </c>
      <c r="L332" s="59">
        <f>VENTAS[[#This Row],[Total]]-VENTAS[[#This Row],[Comisión 10%]]-VENTAS[[#This Row],[Costo SIN Comision]]</f>
        <v>10.333333333333332</v>
      </c>
      <c r="M332" s="59"/>
    </row>
    <row r="333" spans="1:13" ht="20" customHeight="1">
      <c r="A333" s="56">
        <v>45111</v>
      </c>
      <c r="B333" s="57"/>
      <c r="C333" s="57"/>
      <c r="D333" s="57"/>
      <c r="E333" s="57" t="s">
        <v>932</v>
      </c>
      <c r="F333" s="58" t="str">
        <f>IFERROR(VLOOKUP(VENTAS[[#This Row],[Código del producto Vendido]],STOCK[],5,FALSE),"-")</f>
        <v>Bikini Short con cordón de ajuste</v>
      </c>
      <c r="G333" s="58">
        <v>1</v>
      </c>
      <c r="H333" s="59">
        <v>28</v>
      </c>
      <c r="I333" s="59">
        <f>VENTAS[[#This Row],[Cantidad]]*VENTAS[[#This Row],[Precio Venta]]</f>
        <v>28</v>
      </c>
      <c r="J333" s="59">
        <f>IF(VENTAS[[#This Row],[Nombre del Gestor]]&gt;1,  VENTAS[[#This Row],[Total]]*10%, 0)</f>
        <v>0</v>
      </c>
      <c r="K333" s="59">
        <f>IFERROR(VLOOKUP(VENTAS[[#This Row],[Código del producto Vendido]],STOCK[],16,FALSE)*VENTAS[[#This Row],[Cantidad]] + VLOOKUP(VENTAS[[#This Row],[Código del producto Vendido]],STOCK[],19,FALSE)*VENTAS[[#This Row],[Cantidad]],VENTAS[[#This Row],[Total]])</f>
        <v>20.479411764705883</v>
      </c>
      <c r="L333" s="59">
        <f>VENTAS[[#This Row],[Total]]-VENTAS[[#This Row],[Comisión 10%]]-VENTAS[[#This Row],[Costo SIN Comision]]</f>
        <v>7.5205882352941167</v>
      </c>
      <c r="M333" s="59"/>
    </row>
    <row r="334" spans="1:13" ht="20" customHeight="1">
      <c r="A334" s="56">
        <v>45111</v>
      </c>
      <c r="B334" s="57"/>
      <c r="C334" s="57"/>
      <c r="D334" s="57"/>
      <c r="E334" s="57" t="s">
        <v>868</v>
      </c>
      <c r="F334" s="58" t="str">
        <f>IFERROR(VLOOKUP(VENTAS[[#This Row],[Código del producto Vendido]],STOCK[],5,FALSE),"-")</f>
        <v>Bañador con zíper de pierna alta</v>
      </c>
      <c r="G334" s="58">
        <v>1</v>
      </c>
      <c r="H334" s="59">
        <v>28</v>
      </c>
      <c r="I334" s="59">
        <f>VENTAS[[#This Row],[Cantidad]]*VENTAS[[#This Row],[Precio Venta]]</f>
        <v>28</v>
      </c>
      <c r="J334" s="59">
        <f>IF(VENTAS[[#This Row],[Nombre del Gestor]]&gt;1,  VENTAS[[#This Row],[Total]]*10%, 0)</f>
        <v>0</v>
      </c>
      <c r="K334" s="59">
        <f>IFERROR(VLOOKUP(VENTAS[[#This Row],[Código del producto Vendido]],STOCK[],16,FALSE)*VENTAS[[#This Row],[Cantidad]] + VLOOKUP(VENTAS[[#This Row],[Código del producto Vendido]],STOCK[],19,FALSE)*VENTAS[[#This Row],[Cantidad]],VENTAS[[#This Row],[Total]])</f>
        <v>14.023181818181817</v>
      </c>
      <c r="L334" s="59">
        <f>VENTAS[[#This Row],[Total]]-VENTAS[[#This Row],[Comisión 10%]]-VENTAS[[#This Row],[Costo SIN Comision]]</f>
        <v>13.976818181818183</v>
      </c>
      <c r="M334" s="59"/>
    </row>
    <row r="335" spans="1:13" ht="20" customHeight="1">
      <c r="A335" s="56">
        <v>45111</v>
      </c>
      <c r="B335" s="57"/>
      <c r="C335" s="57"/>
      <c r="D335" s="57"/>
      <c r="E335" s="57" t="s">
        <v>938</v>
      </c>
      <c r="F335" s="58" t="str">
        <f>IFERROR(VLOOKUP(VENTAS[[#This Row],[Código del producto Vendido]],STOCK[],5,FALSE),"-")</f>
        <v>Sandalias crema</v>
      </c>
      <c r="G335" s="58">
        <v>1</v>
      </c>
      <c r="H335" s="59">
        <v>40</v>
      </c>
      <c r="I335" s="59">
        <f>VENTAS[[#This Row],[Cantidad]]*VENTAS[[#This Row],[Precio Venta]]</f>
        <v>40</v>
      </c>
      <c r="J335" s="59">
        <f>IF(VENTAS[[#This Row],[Nombre del Gestor]]&gt;1,  VENTAS[[#This Row],[Total]]*10%, 0)</f>
        <v>0</v>
      </c>
      <c r="K335" s="59">
        <f>IFERROR(VLOOKUP(VENTAS[[#This Row],[Código del producto Vendido]],STOCK[],16,FALSE)*VENTAS[[#This Row],[Cantidad]] + VLOOKUP(VENTAS[[#This Row],[Código del producto Vendido]],STOCK[],19,FALSE)*VENTAS[[#This Row],[Cantidad]],VENTAS[[#This Row],[Total]])</f>
        <v>26.852941176470587</v>
      </c>
      <c r="L335" s="59">
        <f>VENTAS[[#This Row],[Total]]-VENTAS[[#This Row],[Comisión 10%]]-VENTAS[[#This Row],[Costo SIN Comision]]</f>
        <v>13.147058823529413</v>
      </c>
      <c r="M335" s="59"/>
    </row>
    <row r="336" spans="1:13" ht="20" customHeight="1">
      <c r="A336" s="56">
        <v>45115</v>
      </c>
      <c r="B336" s="57"/>
      <c r="C336" s="57"/>
      <c r="D336" s="57"/>
      <c r="E336" s="57" t="s">
        <v>867</v>
      </c>
      <c r="F336" s="58" t="str">
        <f>IFERROR(VLOOKUP(VENTAS[[#This Row],[Código del producto Vendido]],STOCK[],5,FALSE),"-")</f>
        <v>Bañador de pierna alta</v>
      </c>
      <c r="G336" s="58">
        <v>1</v>
      </c>
      <c r="H336" s="59">
        <v>28</v>
      </c>
      <c r="I336" s="59">
        <f>VENTAS[[#This Row],[Cantidad]]*VENTAS[[#This Row],[Precio Venta]]</f>
        <v>28</v>
      </c>
      <c r="J336" s="59">
        <f>IF(VENTAS[[#This Row],[Nombre del Gestor]]&gt;1,  VENTAS[[#This Row],[Total]]*10%, 0)</f>
        <v>0</v>
      </c>
      <c r="K336" s="59">
        <f>IFERROR(VLOOKUP(VENTAS[[#This Row],[Código del producto Vendido]],STOCK[],16,FALSE)*VENTAS[[#This Row],[Cantidad]] + VLOOKUP(VENTAS[[#This Row],[Código del producto Vendido]],STOCK[],19,FALSE)*VENTAS[[#This Row],[Cantidad]],VENTAS[[#This Row],[Total]])</f>
        <v>14.023181818181817</v>
      </c>
      <c r="L336" s="59">
        <f>VENTAS[[#This Row],[Total]]-VENTAS[[#This Row],[Comisión 10%]]-VENTAS[[#This Row],[Costo SIN Comision]]</f>
        <v>13.976818181818183</v>
      </c>
      <c r="M336" s="59"/>
    </row>
    <row r="337" spans="1:13" ht="20" customHeight="1">
      <c r="A337" s="56">
        <v>45115</v>
      </c>
      <c r="B337" s="57"/>
      <c r="C337" s="57"/>
      <c r="D337" s="57"/>
      <c r="E337" s="57" t="s">
        <v>868</v>
      </c>
      <c r="F337" s="58" t="str">
        <f>IFERROR(VLOOKUP(VENTAS[[#This Row],[Código del producto Vendido]],STOCK[],5,FALSE),"-")</f>
        <v>Bañador con zíper de pierna alta</v>
      </c>
      <c r="G337" s="58">
        <v>1</v>
      </c>
      <c r="H337" s="59">
        <v>28</v>
      </c>
      <c r="I337" s="59">
        <f>VENTAS[[#This Row],[Cantidad]]*VENTAS[[#This Row],[Precio Venta]]</f>
        <v>28</v>
      </c>
      <c r="J337" s="59">
        <f>IF(VENTAS[[#This Row],[Nombre del Gestor]]&gt;1,  VENTAS[[#This Row],[Total]]*10%, 0)</f>
        <v>0</v>
      </c>
      <c r="K337" s="59">
        <f>IFERROR(VLOOKUP(VENTAS[[#This Row],[Código del producto Vendido]],STOCK[],16,FALSE)*VENTAS[[#This Row],[Cantidad]] + VLOOKUP(VENTAS[[#This Row],[Código del producto Vendido]],STOCK[],19,FALSE)*VENTAS[[#This Row],[Cantidad]],VENTAS[[#This Row],[Total]])</f>
        <v>14.023181818181817</v>
      </c>
      <c r="L337" s="59">
        <f>VENTAS[[#This Row],[Total]]-VENTAS[[#This Row],[Comisión 10%]]-VENTAS[[#This Row],[Costo SIN Comision]]</f>
        <v>13.976818181818183</v>
      </c>
      <c r="M337" s="59"/>
    </row>
    <row r="338" spans="1:13" ht="20" customHeight="1">
      <c r="A338" s="56">
        <v>45115</v>
      </c>
      <c r="B338" s="57"/>
      <c r="C338" s="57"/>
      <c r="D338" s="57"/>
      <c r="E338" s="57" t="s">
        <v>861</v>
      </c>
      <c r="F338" s="58" t="str">
        <f>IFERROR(VLOOKUP(VENTAS[[#This Row],[Código del producto Vendido]],STOCK[],5,FALSE),"-")</f>
        <v xml:space="preserve">Vestido de lunares </v>
      </c>
      <c r="G338" s="58">
        <v>1</v>
      </c>
      <c r="H338" s="59">
        <v>25</v>
      </c>
      <c r="I338" s="59">
        <f>VENTAS[[#This Row],[Cantidad]]*VENTAS[[#This Row],[Precio Venta]]</f>
        <v>25</v>
      </c>
      <c r="J338" s="59">
        <f>IF(VENTAS[[#This Row],[Nombre del Gestor]]&gt;1,  VENTAS[[#This Row],[Total]]*10%, 0)</f>
        <v>0</v>
      </c>
      <c r="K338" s="59">
        <f>IFERROR(VLOOKUP(VENTAS[[#This Row],[Código del producto Vendido]],STOCK[],16,FALSE)*VENTAS[[#This Row],[Cantidad]] + VLOOKUP(VENTAS[[#This Row],[Código del producto Vendido]],STOCK[],19,FALSE)*VENTAS[[#This Row],[Cantidad]],VENTAS[[#This Row],[Total]])</f>
        <v>13.911363636363635</v>
      </c>
      <c r="L338" s="59">
        <f>VENTAS[[#This Row],[Total]]-VENTAS[[#This Row],[Comisión 10%]]-VENTAS[[#This Row],[Costo SIN Comision]]</f>
        <v>11.088636363636365</v>
      </c>
      <c r="M338" s="59"/>
    </row>
    <row r="339" spans="1:13" ht="20" customHeight="1">
      <c r="A339" s="56">
        <v>45115</v>
      </c>
      <c r="B339" s="57"/>
      <c r="C339" s="57"/>
      <c r="D339" s="57"/>
      <c r="E339" s="57" t="s">
        <v>875</v>
      </c>
      <c r="F339" s="58" t="str">
        <f>IFERROR(VLOOKUP(VENTAS[[#This Row],[Código del producto Vendido]],STOCK[],5,FALSE),"-")</f>
        <v xml:space="preserve"> Pantaloneta Verde</v>
      </c>
      <c r="G339" s="58">
        <v>1</v>
      </c>
      <c r="H339" s="59">
        <v>25</v>
      </c>
      <c r="I339" s="59">
        <f>VENTAS[[#This Row],[Cantidad]]*VENTAS[[#This Row],[Precio Venta]]</f>
        <v>25</v>
      </c>
      <c r="J339" s="59">
        <f>IF(VENTAS[[#This Row],[Nombre del Gestor]]&gt;1,  VENTAS[[#This Row],[Total]]*10%, 0)</f>
        <v>0</v>
      </c>
      <c r="K339" s="59">
        <f>IFERROR(VLOOKUP(VENTAS[[#This Row],[Código del producto Vendido]],STOCK[],16,FALSE)*VENTAS[[#This Row],[Cantidad]] + VLOOKUP(VENTAS[[#This Row],[Código del producto Vendido]],STOCK[],19,FALSE)*VENTAS[[#This Row],[Cantidad]],VENTAS[[#This Row],[Total]])</f>
        <v>14.871363636363636</v>
      </c>
      <c r="L339" s="59">
        <f>VENTAS[[#This Row],[Total]]-VENTAS[[#This Row],[Comisión 10%]]-VENTAS[[#This Row],[Costo SIN Comision]]</f>
        <v>10.128636363636364</v>
      </c>
      <c r="M339" s="59"/>
    </row>
    <row r="340" spans="1:13" ht="20" customHeight="1">
      <c r="A340" s="56">
        <v>45115</v>
      </c>
      <c r="B340" s="57"/>
      <c r="C340" s="57"/>
      <c r="D340" s="57"/>
      <c r="E340" s="57" t="s">
        <v>883</v>
      </c>
      <c r="F340" s="58" t="str">
        <f>IFERROR(VLOOKUP(VENTAS[[#This Row],[Código del producto Vendido]],STOCK[],5,FALSE),"-")</f>
        <v>Bañador Cisne Espalda descubierta</v>
      </c>
      <c r="G340" s="58">
        <v>1</v>
      </c>
      <c r="H340" s="59">
        <v>25</v>
      </c>
      <c r="I340" s="59">
        <f>VENTAS[[#This Row],[Cantidad]]*VENTAS[[#This Row],[Precio Venta]]</f>
        <v>25</v>
      </c>
      <c r="J340" s="59">
        <f>IF(VENTAS[[#This Row],[Nombre del Gestor]]&gt;1,  VENTAS[[#This Row],[Total]]*10%, 0)</f>
        <v>0</v>
      </c>
      <c r="K340" s="59">
        <f>IFERROR(VLOOKUP(VENTAS[[#This Row],[Código del producto Vendido]],STOCK[],16,FALSE)*VENTAS[[#This Row],[Cantidad]] + VLOOKUP(VENTAS[[#This Row],[Código del producto Vendido]],STOCK[],19,FALSE)*VENTAS[[#This Row],[Cantidad]],VENTAS[[#This Row],[Total]])</f>
        <v>15.324999999999999</v>
      </c>
      <c r="L340" s="59">
        <f>VENTAS[[#This Row],[Total]]-VENTAS[[#This Row],[Comisión 10%]]-VENTAS[[#This Row],[Costo SIN Comision]]</f>
        <v>9.6750000000000007</v>
      </c>
      <c r="M340" s="59"/>
    </row>
    <row r="341" spans="1:13" ht="20" customHeight="1">
      <c r="A341" s="56">
        <v>45116</v>
      </c>
      <c r="B341" s="57"/>
      <c r="C341" s="57"/>
      <c r="D341" s="57"/>
      <c r="E341" s="57" t="s">
        <v>560</v>
      </c>
      <c r="F341" s="58" t="str">
        <f>IFERROR(VLOOKUP(VENTAS[[#This Row],[Código del producto Vendido]],STOCK[],5,FALSE),"-")</f>
        <v>Bikini Mangas Fuccia</v>
      </c>
      <c r="G341" s="58">
        <v>1</v>
      </c>
      <c r="H341" s="59">
        <v>22</v>
      </c>
      <c r="I341" s="59">
        <f>VENTAS[[#This Row],[Cantidad]]*VENTAS[[#This Row],[Precio Venta]]</f>
        <v>22</v>
      </c>
      <c r="J341" s="59">
        <f>IF(VENTAS[[#This Row],[Nombre del Gestor]]&gt;1,  VENTAS[[#This Row],[Total]]*10%, 0)</f>
        <v>0</v>
      </c>
      <c r="K341" s="59">
        <f>IFERROR(VLOOKUP(VENTAS[[#This Row],[Código del producto Vendido]],STOCK[],16,FALSE)*VENTAS[[#This Row],[Cantidad]] + VLOOKUP(VENTAS[[#This Row],[Código del producto Vendido]],STOCK[],19,FALSE)*VENTAS[[#This Row],[Cantidad]],VENTAS[[#This Row],[Total]])</f>
        <v>14.495000000000001</v>
      </c>
      <c r="L341" s="59">
        <f>VENTAS[[#This Row],[Total]]-VENTAS[[#This Row],[Comisión 10%]]-VENTAS[[#This Row],[Costo SIN Comision]]</f>
        <v>7.504999999999999</v>
      </c>
      <c r="M341" s="59"/>
    </row>
    <row r="342" spans="1:13" ht="20" customHeight="1">
      <c r="A342" s="56">
        <v>45116</v>
      </c>
      <c r="B342" s="57"/>
      <c r="C342" s="57"/>
      <c r="D342" s="57"/>
      <c r="E342" s="57" t="s">
        <v>575</v>
      </c>
      <c r="F342" s="58" t="str">
        <f>IFERROR(VLOOKUP(VENTAS[[#This Row],[Código del producto Vendido]],STOCK[],5,FALSE),"-")</f>
        <v>Bikini Floral</v>
      </c>
      <c r="G342" s="58">
        <v>1</v>
      </c>
      <c r="H342" s="59">
        <v>28</v>
      </c>
      <c r="I342" s="59">
        <f>VENTAS[[#This Row],[Cantidad]]*VENTAS[[#This Row],[Precio Venta]]</f>
        <v>28</v>
      </c>
      <c r="J342" s="59">
        <f>IF(VENTAS[[#This Row],[Nombre del Gestor]]&gt;1,  VENTAS[[#This Row],[Total]]*10%, 0)</f>
        <v>0</v>
      </c>
      <c r="K342" s="59">
        <f>IFERROR(VLOOKUP(VENTAS[[#This Row],[Código del producto Vendido]],STOCK[],16,FALSE)*VENTAS[[#This Row],[Cantidad]] + VLOOKUP(VENTAS[[#This Row],[Código del producto Vendido]],STOCK[],19,FALSE)*VENTAS[[#This Row],[Cantidad]],VENTAS[[#This Row],[Total]])</f>
        <v>18.733888888888888</v>
      </c>
      <c r="L342" s="59">
        <f>VENTAS[[#This Row],[Total]]-VENTAS[[#This Row],[Comisión 10%]]-VENTAS[[#This Row],[Costo SIN Comision]]</f>
        <v>9.2661111111111119</v>
      </c>
      <c r="M342" s="59"/>
    </row>
    <row r="343" spans="1:13" ht="20" customHeight="1">
      <c r="A343" s="56">
        <v>45116</v>
      </c>
      <c r="B343" s="57"/>
      <c r="C343" s="57"/>
      <c r="D343" s="57"/>
      <c r="E343" s="57" t="s">
        <v>587</v>
      </c>
      <c r="F343" s="58" t="str">
        <f>IFERROR(VLOOKUP(VENTAS[[#This Row],[Código del producto Vendido]],STOCK[],5,FALSE),"-")</f>
        <v>Bañador con estampado floral</v>
      </c>
      <c r="G343" s="58">
        <v>1</v>
      </c>
      <c r="H343" s="59">
        <v>28</v>
      </c>
      <c r="I343" s="59">
        <f>VENTAS[[#This Row],[Cantidad]]*VENTAS[[#This Row],[Precio Venta]]</f>
        <v>28</v>
      </c>
      <c r="J343" s="59">
        <f>IF(VENTAS[[#This Row],[Nombre del Gestor]]&gt;1,  VENTAS[[#This Row],[Total]]*10%, 0)</f>
        <v>0</v>
      </c>
      <c r="K343" s="59">
        <f>IFERROR(VLOOKUP(VENTAS[[#This Row],[Código del producto Vendido]],STOCK[],16,FALSE)*VENTAS[[#This Row],[Cantidad]] + VLOOKUP(VENTAS[[#This Row],[Código del producto Vendido]],STOCK[],19,FALSE)*VENTAS[[#This Row],[Cantidad]],VENTAS[[#This Row],[Total]])</f>
        <v>18.308888888888887</v>
      </c>
      <c r="L343" s="59">
        <f>VENTAS[[#This Row],[Total]]-VENTAS[[#This Row],[Comisión 10%]]-VENTAS[[#This Row],[Costo SIN Comision]]</f>
        <v>9.6911111111111126</v>
      </c>
      <c r="M343" s="59"/>
    </row>
    <row r="344" spans="1:13" ht="20" customHeight="1">
      <c r="A344" s="56">
        <v>45116</v>
      </c>
      <c r="B344" s="57"/>
      <c r="C344" s="57"/>
      <c r="D344" s="57"/>
      <c r="E344" s="57" t="s">
        <v>935</v>
      </c>
      <c r="F344" s="58" t="str">
        <f>IFERROR(VLOOKUP(VENTAS[[#This Row],[Código del producto Vendido]],STOCK[],5,FALSE),"-")</f>
        <v>Bañador en contraste azul</v>
      </c>
      <c r="G344" s="58">
        <v>1</v>
      </c>
      <c r="H344" s="59">
        <v>28</v>
      </c>
      <c r="I344" s="59">
        <f>VENTAS[[#This Row],[Cantidad]]*VENTAS[[#This Row],[Precio Venta]]</f>
        <v>28</v>
      </c>
      <c r="J344" s="59">
        <f>IF(VENTAS[[#This Row],[Nombre del Gestor]]&gt;1,  VENTAS[[#This Row],[Total]]*10%, 0)</f>
        <v>0</v>
      </c>
      <c r="K344" s="59">
        <f>IFERROR(VLOOKUP(VENTAS[[#This Row],[Código del producto Vendido]],STOCK[],16,FALSE)*VENTAS[[#This Row],[Cantidad]] + VLOOKUP(VENTAS[[#This Row],[Código del producto Vendido]],STOCK[],19,FALSE)*VENTAS[[#This Row],[Cantidad]],VENTAS[[#This Row],[Total]])</f>
        <v>19.338970588235291</v>
      </c>
      <c r="L344" s="59">
        <f>VENTAS[[#This Row],[Total]]-VENTAS[[#This Row],[Comisión 10%]]-VENTAS[[#This Row],[Costo SIN Comision]]</f>
        <v>8.6610294117647086</v>
      </c>
      <c r="M344" s="59"/>
    </row>
    <row r="345" spans="1:13" ht="20" customHeight="1">
      <c r="A345" s="56">
        <v>45116</v>
      </c>
      <c r="B345" s="57"/>
      <c r="C345" s="57"/>
      <c r="D345" s="57"/>
      <c r="E345" s="57" t="s">
        <v>837</v>
      </c>
      <c r="F345" s="58" t="str">
        <f>IFERROR(VLOOKUP(VENTAS[[#This Row],[Código del producto Vendido]],STOCK[],5,FALSE),"-")</f>
        <v>Bikini Rosa canalé</v>
      </c>
      <c r="G345" s="58">
        <v>1</v>
      </c>
      <c r="H345" s="59">
        <v>20</v>
      </c>
      <c r="I345" s="59">
        <f>VENTAS[[#This Row],[Cantidad]]*VENTAS[[#This Row],[Precio Venta]]</f>
        <v>20</v>
      </c>
      <c r="J345" s="59">
        <f>IF(VENTAS[[#This Row],[Nombre del Gestor]]&gt;1,  VENTAS[[#This Row],[Total]]*10%, 0)</f>
        <v>0</v>
      </c>
      <c r="K345" s="59">
        <f>IFERROR(VLOOKUP(VENTAS[[#This Row],[Código del producto Vendido]],STOCK[],16,FALSE)*VENTAS[[#This Row],[Cantidad]] + VLOOKUP(VENTAS[[#This Row],[Código del producto Vendido]],STOCK[],19,FALSE)*VENTAS[[#This Row],[Cantidad]],VENTAS[[#This Row],[Total]])</f>
        <v>13.444444444444445</v>
      </c>
      <c r="L345" s="59">
        <f>VENTAS[[#This Row],[Total]]-VENTAS[[#This Row],[Comisión 10%]]-VENTAS[[#This Row],[Costo SIN Comision]]</f>
        <v>6.5555555555555554</v>
      </c>
      <c r="M345" s="59"/>
    </row>
    <row r="346" spans="1:13" ht="20" customHeight="1">
      <c r="A346" s="56">
        <v>45121</v>
      </c>
      <c r="B346" s="57"/>
      <c r="C346" s="57"/>
      <c r="D346" s="57"/>
      <c r="E346" s="57" t="s">
        <v>568</v>
      </c>
      <c r="F346" s="58" t="str">
        <f>IFERROR(VLOOKUP(VENTAS[[#This Row],[Código del producto Vendido]],STOCK[],5,FALSE),"-")</f>
        <v>Enguatada solera sin parte de abajo</v>
      </c>
      <c r="G346" s="58">
        <v>1</v>
      </c>
      <c r="H346" s="59">
        <v>17</v>
      </c>
      <c r="I346" s="59">
        <f>VENTAS[[#This Row],[Cantidad]]*VENTAS[[#This Row],[Precio Venta]]</f>
        <v>17</v>
      </c>
      <c r="J346" s="59">
        <f>IF(VENTAS[[#This Row],[Nombre del Gestor]]&gt;1,  VENTAS[[#This Row],[Total]]*10%, 0)</f>
        <v>0</v>
      </c>
      <c r="K346" s="59">
        <f>IFERROR(VLOOKUP(VENTAS[[#This Row],[Código del producto Vendido]],STOCK[],16,FALSE)*VENTAS[[#This Row],[Cantidad]] + VLOOKUP(VENTAS[[#This Row],[Código del producto Vendido]],STOCK[],19,FALSE)*VENTAS[[#This Row],[Cantidad]],VENTAS[[#This Row],[Total]])</f>
        <v>13.331666666666667</v>
      </c>
      <c r="L346" s="59">
        <f>VENTAS[[#This Row],[Total]]-VENTAS[[#This Row],[Comisión 10%]]-VENTAS[[#This Row],[Costo SIN Comision]]</f>
        <v>3.668333333333333</v>
      </c>
      <c r="M346" s="59"/>
    </row>
    <row r="347" spans="1:13" ht="20" customHeight="1">
      <c r="A347" s="56">
        <v>45122</v>
      </c>
      <c r="B347" s="57"/>
      <c r="C347" s="57"/>
      <c r="D347" s="57"/>
      <c r="E347" s="57" t="s">
        <v>626</v>
      </c>
      <c r="F347" s="58" t="str">
        <f>IFERROR(VLOOKUP(VENTAS[[#This Row],[Código del producto Vendido]],STOCK[],5,FALSE),"-")</f>
        <v>Top unicolor de hombros con almohadilla</v>
      </c>
      <c r="G347" s="58">
        <v>1</v>
      </c>
      <c r="H347" s="59">
        <v>14</v>
      </c>
      <c r="I347" s="59">
        <f>VENTAS[[#This Row],[Cantidad]]*VENTAS[[#This Row],[Precio Venta]]</f>
        <v>14</v>
      </c>
      <c r="J347" s="59">
        <f>IF(VENTAS[[#This Row],[Nombre del Gestor]]&gt;1,  VENTAS[[#This Row],[Total]]*10%, 0)</f>
        <v>0</v>
      </c>
      <c r="K347" s="59">
        <f>IFERROR(VLOOKUP(VENTAS[[#This Row],[Código del producto Vendido]],STOCK[],16,FALSE)*VENTAS[[#This Row],[Cantidad]] + VLOOKUP(VENTAS[[#This Row],[Código del producto Vendido]],STOCK[],19,FALSE)*VENTAS[[#This Row],[Cantidad]],VENTAS[[#This Row],[Total]])</f>
        <v>7.5111111111111111</v>
      </c>
      <c r="L347" s="59">
        <f>VENTAS[[#This Row],[Total]]-VENTAS[[#This Row],[Comisión 10%]]-VENTAS[[#This Row],[Costo SIN Comision]]</f>
        <v>6.4888888888888889</v>
      </c>
      <c r="M347" s="59"/>
    </row>
    <row r="348" spans="1:13" ht="20" customHeight="1">
      <c r="A348" s="75">
        <v>45121</v>
      </c>
      <c r="B348" s="57"/>
      <c r="C348" s="57"/>
      <c r="D348" s="57"/>
      <c r="E348" s="57" t="s">
        <v>808</v>
      </c>
      <c r="F348" s="58" t="str">
        <f>IFERROR(VLOOKUP(VENTAS[[#This Row],[Código del producto Vendido]],STOCK[],5,FALSE),"-")</f>
        <v>Bañador floreado</v>
      </c>
      <c r="G348" s="58">
        <v>1</v>
      </c>
      <c r="H348" s="59">
        <v>20</v>
      </c>
      <c r="I348" s="59">
        <f>VENTAS[[#This Row],[Cantidad]]*VENTAS[[#This Row],[Precio Venta]]</f>
        <v>20</v>
      </c>
      <c r="J348" s="59">
        <f>IF(VENTAS[[#This Row],[Nombre del Gestor]]&gt;1,  VENTAS[[#This Row],[Total]]*10%, 0)</f>
        <v>0</v>
      </c>
      <c r="K348" s="59">
        <f>IFERROR(VLOOKUP(VENTAS[[#This Row],[Código del producto Vendido]],STOCK[],16,FALSE)*VENTAS[[#This Row],[Cantidad]] + VLOOKUP(VENTAS[[#This Row],[Código del producto Vendido]],STOCK[],19,FALSE)*VENTAS[[#This Row],[Cantidad]],VENTAS[[#This Row],[Total]])</f>
        <v>11.722222222222221</v>
      </c>
      <c r="L348" s="59">
        <f>VENTAS[[#This Row],[Total]]-VENTAS[[#This Row],[Comisión 10%]]-VENTAS[[#This Row],[Costo SIN Comision]]</f>
        <v>8.2777777777777786</v>
      </c>
      <c r="M348" s="59"/>
    </row>
    <row r="349" spans="1:13" ht="20" customHeight="1">
      <c r="A349" s="75">
        <v>45122</v>
      </c>
      <c r="B349" s="57"/>
      <c r="C349" s="57"/>
      <c r="D349" s="57"/>
      <c r="E349" s="57" t="s">
        <v>812</v>
      </c>
      <c r="F349" s="58" t="str">
        <f>IFERROR(VLOOKUP(VENTAS[[#This Row],[Código del producto Vendido]],STOCK[],5,FALSE),"-")</f>
        <v xml:space="preserve"> Bañador espalda descubierta</v>
      </c>
      <c r="G349" s="58">
        <v>1</v>
      </c>
      <c r="H349" s="59">
        <v>20</v>
      </c>
      <c r="I349" s="59">
        <f>VENTAS[[#This Row],[Cantidad]]*VENTAS[[#This Row],[Precio Venta]]</f>
        <v>20</v>
      </c>
      <c r="J349" s="59">
        <f>IF(VENTAS[[#This Row],[Nombre del Gestor]]&gt;1,  VENTAS[[#This Row],[Total]]*10%, 0)</f>
        <v>0</v>
      </c>
      <c r="K349" s="59">
        <f>IFERROR(VLOOKUP(VENTAS[[#This Row],[Código del producto Vendido]],STOCK[],16,FALSE)*VENTAS[[#This Row],[Cantidad]] + VLOOKUP(VENTAS[[#This Row],[Código del producto Vendido]],STOCK[],19,FALSE)*VENTAS[[#This Row],[Cantidad]],VENTAS[[#This Row],[Total]])</f>
        <v>15.555555555555555</v>
      </c>
      <c r="L349" s="59">
        <f>VENTAS[[#This Row],[Total]]-VENTAS[[#This Row],[Comisión 10%]]-VENTAS[[#This Row],[Costo SIN Comision]]</f>
        <v>4.4444444444444446</v>
      </c>
      <c r="M349" s="59"/>
    </row>
    <row r="350" spans="1:13" ht="20" customHeight="1">
      <c r="A350" s="75">
        <v>45122</v>
      </c>
      <c r="B350" s="57"/>
      <c r="C350" s="57"/>
      <c r="D350" s="57"/>
      <c r="E350" s="57" t="s">
        <v>677</v>
      </c>
      <c r="F350" s="58" t="str">
        <f>IFERROR(VLOOKUP(VENTAS[[#This Row],[Código del producto Vendido]],STOCK[],5,FALSE),"-")</f>
        <v xml:space="preserve">Bañador una pieza de color combinado </v>
      </c>
      <c r="G350" s="58">
        <v>1</v>
      </c>
      <c r="H350" s="59">
        <v>20</v>
      </c>
      <c r="I350" s="59">
        <f>VENTAS[[#This Row],[Cantidad]]*VENTAS[[#This Row],[Precio Venta]]</f>
        <v>20</v>
      </c>
      <c r="J350" s="59">
        <f>IF(VENTAS[[#This Row],[Nombre del Gestor]]&gt;1,  VENTAS[[#This Row],[Total]]*10%, 0)</f>
        <v>0</v>
      </c>
      <c r="K350" s="59">
        <f>IFERROR(VLOOKUP(VENTAS[[#This Row],[Código del producto Vendido]],STOCK[],16,FALSE)*VENTAS[[#This Row],[Cantidad]] + VLOOKUP(VENTAS[[#This Row],[Código del producto Vendido]],STOCK[],19,FALSE)*VENTAS[[#This Row],[Cantidad]],VENTAS[[#This Row],[Total]])</f>
        <v>9.6666666666666679</v>
      </c>
      <c r="L350" s="59">
        <f>VENTAS[[#This Row],[Total]]-VENTAS[[#This Row],[Comisión 10%]]-VENTAS[[#This Row],[Costo SIN Comision]]</f>
        <v>10.333333333333332</v>
      </c>
      <c r="M350" s="59"/>
    </row>
    <row r="351" spans="1:13" ht="20" customHeight="1">
      <c r="A351" s="75">
        <v>45122</v>
      </c>
      <c r="B351" s="57"/>
      <c r="C351" s="57"/>
      <c r="D351" s="57"/>
      <c r="E351" s="57" t="s">
        <v>858</v>
      </c>
      <c r="F351" s="58" t="str">
        <f>IFERROR(VLOOKUP(VENTAS[[#This Row],[Código del producto Vendido]],STOCK[],5,FALSE),"-")</f>
        <v xml:space="preserve"> Top Cuello V Verde</v>
      </c>
      <c r="G351" s="58">
        <v>1</v>
      </c>
      <c r="H351" s="59">
        <v>12</v>
      </c>
      <c r="I351" s="59">
        <f>VENTAS[[#This Row],[Cantidad]]*VENTAS[[#This Row],[Precio Venta]]</f>
        <v>12</v>
      </c>
      <c r="J351" s="59">
        <f>IF(VENTAS[[#This Row],[Nombre del Gestor]]&gt;1,  VENTAS[[#This Row],[Total]]*10%, 0)</f>
        <v>0</v>
      </c>
      <c r="K351" s="59">
        <f>IFERROR(VLOOKUP(VENTAS[[#This Row],[Código del producto Vendido]],STOCK[],16,FALSE)*VENTAS[[#This Row],[Cantidad]] + VLOOKUP(VENTAS[[#This Row],[Código del producto Vendido]],STOCK[],19,FALSE)*VENTAS[[#This Row],[Cantidad]],VENTAS[[#This Row],[Total]])</f>
        <v>8.005454545454544</v>
      </c>
      <c r="L351" s="59">
        <f>VENTAS[[#This Row],[Total]]-VENTAS[[#This Row],[Comisión 10%]]-VENTAS[[#This Row],[Costo SIN Comision]]</f>
        <v>3.994545454545456</v>
      </c>
      <c r="M351" s="59"/>
    </row>
    <row r="352" spans="1:13" ht="20" customHeight="1">
      <c r="A352" s="75">
        <v>45122</v>
      </c>
      <c r="B352" s="57"/>
      <c r="C352" s="57"/>
      <c r="D352" s="57"/>
      <c r="E352" s="57" t="s">
        <v>908</v>
      </c>
      <c r="F352" s="58" t="str">
        <f>IFERROR(VLOOKUP(VENTAS[[#This Row],[Código del producto Vendido]],STOCK[],5,FALSE),"-")</f>
        <v>Top cuello V Blanco</v>
      </c>
      <c r="G352" s="58">
        <v>1</v>
      </c>
      <c r="H352" s="59">
        <v>12</v>
      </c>
      <c r="I352" s="59">
        <f>VENTAS[[#This Row],[Cantidad]]*VENTAS[[#This Row],[Precio Venta]]</f>
        <v>12</v>
      </c>
      <c r="J352" s="59">
        <f>IF(VENTAS[[#This Row],[Nombre del Gestor]]&gt;1,  VENTAS[[#This Row],[Total]]*10%, 0)</f>
        <v>0</v>
      </c>
      <c r="K352" s="59">
        <f>IFERROR(VLOOKUP(VENTAS[[#This Row],[Código del producto Vendido]],STOCK[],16,FALSE)*VENTAS[[#This Row],[Cantidad]] + VLOOKUP(VENTAS[[#This Row],[Código del producto Vendido]],STOCK[],19,FALSE)*VENTAS[[#This Row],[Cantidad]],VENTAS[[#This Row],[Total]])</f>
        <v>7.7556818181818175</v>
      </c>
      <c r="L352" s="59">
        <f>VENTAS[[#This Row],[Total]]-VENTAS[[#This Row],[Comisión 10%]]-VENTAS[[#This Row],[Costo SIN Comision]]</f>
        <v>4.2443181818181825</v>
      </c>
      <c r="M352" s="59"/>
    </row>
    <row r="353" spans="1:13" ht="20" customHeight="1">
      <c r="A353" s="75">
        <v>45124</v>
      </c>
      <c r="B353" s="57"/>
      <c r="C353" s="57"/>
      <c r="D353" s="57"/>
      <c r="E353" s="57" t="s">
        <v>910</v>
      </c>
      <c r="F353" s="58" t="str">
        <f>IFERROR(VLOOKUP(VENTAS[[#This Row],[Código del producto Vendido]],STOCK[],5,FALSE),"-")</f>
        <v>Jenas Ajustados Oscuro</v>
      </c>
      <c r="G353" s="58">
        <v>1</v>
      </c>
      <c r="H353" s="59">
        <v>35</v>
      </c>
      <c r="I353" s="59">
        <f>VENTAS[[#This Row],[Cantidad]]*VENTAS[[#This Row],[Precio Venta]]</f>
        <v>35</v>
      </c>
      <c r="J353" s="59">
        <f>IF(VENTAS[[#This Row],[Nombre del Gestor]]&gt;1,  VENTAS[[#This Row],[Total]]*10%, 0)</f>
        <v>0</v>
      </c>
      <c r="K353" s="59">
        <f>IFERROR(VLOOKUP(VENTAS[[#This Row],[Código del producto Vendido]],STOCK[],16,FALSE)*VENTAS[[#This Row],[Cantidad]] + VLOOKUP(VENTAS[[#This Row],[Código del producto Vendido]],STOCK[],19,FALSE)*VENTAS[[#This Row],[Cantidad]],VENTAS[[#This Row],[Total]])</f>
        <v>24.68181818181818</v>
      </c>
      <c r="L353" s="59">
        <f>VENTAS[[#This Row],[Total]]-VENTAS[[#This Row],[Comisión 10%]]-VENTAS[[#This Row],[Costo SIN Comision]]</f>
        <v>10.31818181818182</v>
      </c>
      <c r="M353" s="59"/>
    </row>
    <row r="354" spans="1:13" ht="20" customHeight="1">
      <c r="A354" s="75">
        <v>45124</v>
      </c>
      <c r="B354" s="57"/>
      <c r="C354" s="57"/>
      <c r="D354" s="57"/>
      <c r="E354" s="57" t="s">
        <v>554</v>
      </c>
      <c r="F354" s="58" t="str">
        <f>IFERROR(VLOOKUP(VENTAS[[#This Row],[Código del producto Vendido]],STOCK[],5,FALSE),"-")</f>
        <v xml:space="preserve">Pareo falda </v>
      </c>
      <c r="G354" s="58">
        <v>1</v>
      </c>
      <c r="H354" s="59">
        <v>8</v>
      </c>
      <c r="I354" s="59">
        <f>VENTAS[[#This Row],[Cantidad]]*VENTAS[[#This Row],[Precio Venta]]</f>
        <v>8</v>
      </c>
      <c r="J354" s="59">
        <f>IF(VENTAS[[#This Row],[Nombre del Gestor]]&gt;1,  VENTAS[[#This Row],[Total]]*10%, 0)</f>
        <v>0</v>
      </c>
      <c r="K354" s="59">
        <f>IFERROR(VLOOKUP(VENTAS[[#This Row],[Código del producto Vendido]],STOCK[],16,FALSE)*VENTAS[[#This Row],[Cantidad]] + VLOOKUP(VENTAS[[#This Row],[Código del producto Vendido]],STOCK[],19,FALSE)*VENTAS[[#This Row],[Cantidad]],VENTAS[[#This Row],[Total]])</f>
        <v>4.3372222222222225</v>
      </c>
      <c r="L354" s="59">
        <f>VENTAS[[#This Row],[Total]]-VENTAS[[#This Row],[Comisión 10%]]-VENTAS[[#This Row],[Costo SIN Comision]]</f>
        <v>3.6627777777777775</v>
      </c>
      <c r="M354" s="59"/>
    </row>
    <row r="355" spans="1:13" ht="20" customHeight="1">
      <c r="A355" s="75">
        <v>45124</v>
      </c>
      <c r="B355" s="57"/>
      <c r="C355" s="57"/>
      <c r="D355" s="57"/>
      <c r="E355" s="57" t="s">
        <v>693</v>
      </c>
      <c r="F355" s="58" t="str">
        <f>IFERROR(VLOOKUP(VENTAS[[#This Row],[Código del producto Vendido]],STOCK[],5,FALSE),"-")</f>
        <v>Bañador bikini de manga raglán con cordón floral</v>
      </c>
      <c r="G355" s="58">
        <v>1</v>
      </c>
      <c r="H355" s="59">
        <v>25</v>
      </c>
      <c r="I355" s="59">
        <f>VENTAS[[#This Row],[Cantidad]]*VENTAS[[#This Row],[Precio Venta]]</f>
        <v>25</v>
      </c>
      <c r="J355" s="59">
        <f>IF(VENTAS[[#This Row],[Nombre del Gestor]]&gt;1,  VENTAS[[#This Row],[Total]]*10%, 0)</f>
        <v>0</v>
      </c>
      <c r="K355" s="59">
        <f>IFERROR(VLOOKUP(VENTAS[[#This Row],[Código del producto Vendido]],STOCK[],16,FALSE)*VENTAS[[#This Row],[Cantidad]] + VLOOKUP(VENTAS[[#This Row],[Código del producto Vendido]],STOCK[],19,FALSE)*VENTAS[[#This Row],[Cantidad]],VENTAS[[#This Row],[Total]])</f>
        <v>19.794444444444444</v>
      </c>
      <c r="L355" s="59">
        <f>VENTAS[[#This Row],[Total]]-VENTAS[[#This Row],[Comisión 10%]]-VENTAS[[#This Row],[Costo SIN Comision]]</f>
        <v>5.2055555555555557</v>
      </c>
      <c r="M355" s="59"/>
    </row>
    <row r="356" spans="1:13" ht="20" customHeight="1">
      <c r="A356" s="75">
        <v>45124</v>
      </c>
      <c r="B356" s="57"/>
      <c r="C356" s="57"/>
      <c r="D356" s="57"/>
      <c r="E356" s="57" t="s">
        <v>573</v>
      </c>
      <c r="F356" s="58" t="str">
        <f>IFERROR(VLOOKUP(VENTAS[[#This Row],[Código del producto Vendido]],STOCK[],5,FALSE),"-")</f>
        <v>Bikini Elegante con Herrajes</v>
      </c>
      <c r="G356" s="58">
        <v>1</v>
      </c>
      <c r="H356" s="59">
        <v>18</v>
      </c>
      <c r="I356" s="59">
        <f>VENTAS[[#This Row],[Cantidad]]*VENTAS[[#This Row],[Precio Venta]]</f>
        <v>18</v>
      </c>
      <c r="J356" s="59">
        <f>IF(VENTAS[[#This Row],[Nombre del Gestor]]&gt;1,  VENTAS[[#This Row],[Total]]*10%, 0)</f>
        <v>0</v>
      </c>
      <c r="K356" s="59">
        <f>IFERROR(VLOOKUP(VENTAS[[#This Row],[Código del producto Vendido]],STOCK[],16,FALSE)*VENTAS[[#This Row],[Cantidad]] + VLOOKUP(VENTAS[[#This Row],[Código del producto Vendido]],STOCK[],19,FALSE)*VENTAS[[#This Row],[Cantidad]],VENTAS[[#This Row],[Total]])</f>
        <v>12.419444444444444</v>
      </c>
      <c r="L356" s="59">
        <f>VENTAS[[#This Row],[Total]]-VENTAS[[#This Row],[Comisión 10%]]-VENTAS[[#This Row],[Costo SIN Comision]]</f>
        <v>5.5805555555555557</v>
      </c>
      <c r="M356" s="59"/>
    </row>
    <row r="357" spans="1:13" ht="20" customHeight="1">
      <c r="A357" s="75">
        <v>45125</v>
      </c>
      <c r="B357" s="57"/>
      <c r="C357" s="57"/>
      <c r="D357" s="57"/>
      <c r="E357" s="57" t="s">
        <v>556</v>
      </c>
      <c r="F357" s="58" t="str">
        <f>IFERROR(VLOOKUP(VENTAS[[#This Row],[Código del producto Vendido]],STOCK[],5,FALSE),"-")</f>
        <v>Bikini Floral</v>
      </c>
      <c r="G357" s="58">
        <v>1</v>
      </c>
      <c r="H357" s="59">
        <v>25</v>
      </c>
      <c r="I357" s="59">
        <f>VENTAS[[#This Row],[Cantidad]]*VENTAS[[#This Row],[Precio Venta]]</f>
        <v>25</v>
      </c>
      <c r="J357" s="59">
        <f>IF(VENTAS[[#This Row],[Nombre del Gestor]]&gt;1,  VENTAS[[#This Row],[Total]]*10%, 0)</f>
        <v>0</v>
      </c>
      <c r="K357" s="59">
        <f>IFERROR(VLOOKUP(VENTAS[[#This Row],[Código del producto Vendido]],STOCK[],16,FALSE)*VENTAS[[#This Row],[Cantidad]] + VLOOKUP(VENTAS[[#This Row],[Código del producto Vendido]],STOCK[],19,FALSE)*VENTAS[[#This Row],[Cantidad]],VENTAS[[#This Row],[Total]])</f>
        <v>19.56111111111111</v>
      </c>
      <c r="L357" s="59">
        <f>VENTAS[[#This Row],[Total]]-VENTAS[[#This Row],[Comisión 10%]]-VENTAS[[#This Row],[Costo SIN Comision]]</f>
        <v>5.43888888888889</v>
      </c>
      <c r="M357" s="59"/>
    </row>
    <row r="358" spans="1:13" ht="20" customHeight="1">
      <c r="A358" s="75">
        <v>45128</v>
      </c>
      <c r="B358" s="57"/>
      <c r="C358" s="57"/>
      <c r="D358" s="57"/>
      <c r="E358" s="57" t="s">
        <v>556</v>
      </c>
      <c r="F358" s="58" t="str">
        <f>IFERROR(VLOOKUP(VENTAS[[#This Row],[Código del producto Vendido]],STOCK[],5,FALSE),"-")</f>
        <v>Bikini Floral</v>
      </c>
      <c r="G358" s="58">
        <v>1</v>
      </c>
      <c r="H358" s="59">
        <v>25</v>
      </c>
      <c r="I358" s="59">
        <f>VENTAS[[#This Row],[Cantidad]]*VENTAS[[#This Row],[Precio Venta]]</f>
        <v>25</v>
      </c>
      <c r="J358" s="59">
        <f>IF(VENTAS[[#This Row],[Nombre del Gestor]]&gt;1,  VENTAS[[#This Row],[Total]]*10%, 0)</f>
        <v>0</v>
      </c>
      <c r="K358" s="59">
        <f>IFERROR(VLOOKUP(VENTAS[[#This Row],[Código del producto Vendido]],STOCK[],16,FALSE)*VENTAS[[#This Row],[Cantidad]] + VLOOKUP(VENTAS[[#This Row],[Código del producto Vendido]],STOCK[],19,FALSE)*VENTAS[[#This Row],[Cantidad]],VENTAS[[#This Row],[Total]])</f>
        <v>19.56111111111111</v>
      </c>
      <c r="L358" s="59">
        <f>VENTAS[[#This Row],[Total]]-VENTAS[[#This Row],[Comisión 10%]]-VENTAS[[#This Row],[Costo SIN Comision]]</f>
        <v>5.43888888888889</v>
      </c>
      <c r="M358" s="59"/>
    </row>
    <row r="359" spans="1:13" ht="20" customHeight="1">
      <c r="A359" s="76">
        <v>45133</v>
      </c>
      <c r="B359" s="63" t="s">
        <v>1130</v>
      </c>
      <c r="C359" s="63"/>
      <c r="D359" s="63"/>
      <c r="E359" s="77" t="s">
        <v>695</v>
      </c>
      <c r="F359" s="64" t="str">
        <f>IFERROR(VLOOKUP(VENTAS[[#This Row],[Código del producto Vendido]],STOCK[],5,FALSE),"-")</f>
        <v>Bikini de manga y short floreado</v>
      </c>
      <c r="G359" s="64">
        <v>1</v>
      </c>
      <c r="H359" s="65">
        <v>25</v>
      </c>
      <c r="I359" s="65">
        <f>VENTAS[[#This Row],[Cantidad]]*VENTAS[[#This Row],[Precio Venta]]</f>
        <v>25</v>
      </c>
      <c r="J359" s="65">
        <f>IF(VENTAS[[#This Row],[Nombre del Gestor]]&gt;1,  VENTAS[[#This Row],[Total]]*10%, 0)</f>
        <v>0</v>
      </c>
      <c r="K359" s="59">
        <f>IFERROR(VLOOKUP(VENTAS[[#This Row],[Código del producto Vendido]],STOCK[],16,FALSE)*VENTAS[[#This Row],[Cantidad]] + VLOOKUP(VENTAS[[#This Row],[Código del producto Vendido]],STOCK[],19,FALSE)*VENTAS[[#This Row],[Cantidad]],VENTAS[[#This Row],[Total]])</f>
        <v>16.644444444444442</v>
      </c>
      <c r="L359" s="59">
        <f>VENTAS[[#This Row],[Total]]-VENTAS[[#This Row],[Comisión 10%]]-VENTAS[[#This Row],[Costo SIN Comision]]</f>
        <v>8.3555555555555578</v>
      </c>
      <c r="M359" s="59"/>
    </row>
    <row r="360" spans="1:13" ht="20" customHeight="1">
      <c r="A360" s="75">
        <v>45133</v>
      </c>
      <c r="B360" s="57"/>
      <c r="C360" s="57"/>
      <c r="D360" s="57"/>
      <c r="E360" s="57" t="s">
        <v>577</v>
      </c>
      <c r="F360" s="58" t="str">
        <f>IFERROR(VLOOKUP(VENTAS[[#This Row],[Código del producto Vendido]],STOCK[],5,FALSE),"-")</f>
        <v>Bañador una pieza tropical</v>
      </c>
      <c r="G360" s="58">
        <v>1</v>
      </c>
      <c r="H360" s="59">
        <v>25</v>
      </c>
      <c r="I360" s="59">
        <f>VENTAS[[#This Row],[Cantidad]]*VENTAS[[#This Row],[Precio Venta]]</f>
        <v>25</v>
      </c>
      <c r="J360" s="59">
        <f>IF(VENTAS[[#This Row],[Nombre del Gestor]]&gt;1,  VENTAS[[#This Row],[Total]]*10%, 0)</f>
        <v>0</v>
      </c>
      <c r="K360" s="59">
        <f>IFERROR(VLOOKUP(VENTAS[[#This Row],[Código del producto Vendido]],STOCK[],16,FALSE)*VENTAS[[#This Row],[Cantidad]] + VLOOKUP(VENTAS[[#This Row],[Código del producto Vendido]],STOCK[],19,FALSE)*VENTAS[[#This Row],[Cantidad]],VENTAS[[#This Row],[Total]])</f>
        <v>14.511111111111111</v>
      </c>
      <c r="L360" s="59">
        <f>VENTAS[[#This Row],[Total]]-VENTAS[[#This Row],[Comisión 10%]]-VENTAS[[#This Row],[Costo SIN Comision]]</f>
        <v>10.488888888888889</v>
      </c>
      <c r="M360" s="59"/>
    </row>
    <row r="361" spans="1:13" ht="20" customHeight="1">
      <c r="A361" s="75">
        <v>45133</v>
      </c>
      <c r="B361" s="57"/>
      <c r="C361" s="57"/>
      <c r="D361" s="57"/>
      <c r="E361" s="57" t="s">
        <v>1122</v>
      </c>
      <c r="F361" s="58" t="str">
        <f>IFERROR(VLOOKUP(VENTAS[[#This Row],[Código del producto Vendido]],STOCK[],5,FALSE),"-")</f>
        <v>Jumpsuit palazzo de tie dye</v>
      </c>
      <c r="G361" s="58">
        <v>1</v>
      </c>
      <c r="H361" s="59">
        <v>30</v>
      </c>
      <c r="I361" s="59">
        <f>VENTAS[[#This Row],[Cantidad]]*VENTAS[[#This Row],[Precio Venta]]</f>
        <v>30</v>
      </c>
      <c r="J361" s="59">
        <f>IF(VENTAS[[#This Row],[Nombre del Gestor]]&gt;1,  VENTAS[[#This Row],[Total]]*10%, 0)</f>
        <v>0</v>
      </c>
      <c r="K361" s="59">
        <f>IFERROR(VLOOKUP(VENTAS[[#This Row],[Código del producto Vendido]],STOCK[],16,FALSE)*VENTAS[[#This Row],[Cantidad]] + VLOOKUP(VENTAS[[#This Row],[Código del producto Vendido]],STOCK[],19,FALSE)*VENTAS[[#This Row],[Cantidad]],VENTAS[[#This Row],[Total]])</f>
        <v>16.333333333333336</v>
      </c>
      <c r="L361" s="59">
        <f>VENTAS[[#This Row],[Total]]-VENTAS[[#This Row],[Comisión 10%]]-VENTAS[[#This Row],[Costo SIN Comision]]</f>
        <v>13.666666666666664</v>
      </c>
      <c r="M361" s="59"/>
    </row>
    <row r="362" spans="1:13" ht="20" customHeight="1">
      <c r="A362" s="75">
        <v>45133</v>
      </c>
      <c r="B362" s="57"/>
      <c r="C362" s="57"/>
      <c r="D362" s="57"/>
      <c r="E362" s="57" t="s">
        <v>1085</v>
      </c>
      <c r="F362" s="58" t="str">
        <f>IFERROR(VLOOKUP(VENTAS[[#This Row],[Código del producto Vendido]],STOCK[],5,FALSE),"-")</f>
        <v>Top asimétrico blanco</v>
      </c>
      <c r="G362" s="58">
        <v>1</v>
      </c>
      <c r="H362" s="59">
        <v>12</v>
      </c>
      <c r="I362" s="59">
        <f>VENTAS[[#This Row],[Cantidad]]*VENTAS[[#This Row],[Precio Venta]]</f>
        <v>12</v>
      </c>
      <c r="J362" s="59">
        <f>IF(VENTAS[[#This Row],[Nombre del Gestor]]&gt;1,  VENTAS[[#This Row],[Total]]*10%, 0)</f>
        <v>0</v>
      </c>
      <c r="K362" s="59">
        <f>IFERROR(VLOOKUP(VENTAS[[#This Row],[Código del producto Vendido]],STOCK[],16,FALSE)*VENTAS[[#This Row],[Cantidad]] + VLOOKUP(VENTAS[[#This Row],[Código del producto Vendido]],STOCK[],19,FALSE)*VENTAS[[#This Row],[Cantidad]],VENTAS[[#This Row],[Total]])</f>
        <v>5.77</v>
      </c>
      <c r="L362" s="59">
        <f>VENTAS[[#This Row],[Total]]-VENTAS[[#This Row],[Comisión 10%]]-VENTAS[[#This Row],[Costo SIN Comision]]</f>
        <v>6.23</v>
      </c>
      <c r="M362" s="59"/>
    </row>
    <row r="363" spans="1:13" ht="20" customHeight="1">
      <c r="A363" s="78">
        <v>45133</v>
      </c>
      <c r="B363" s="57"/>
      <c r="C363" s="57"/>
      <c r="D363" s="57"/>
      <c r="E363" s="57" t="s">
        <v>1055</v>
      </c>
      <c r="F363" s="58" t="str">
        <f>IFERROR(VLOOKUP(VENTAS[[#This Row],[Código del producto Vendido]],STOCK[],5,FALSE),"-")</f>
        <v>Cinturón de hebilla dorada</v>
      </c>
      <c r="G363" s="58">
        <v>1</v>
      </c>
      <c r="H363" s="59">
        <v>12</v>
      </c>
      <c r="I363" s="59">
        <f>VENTAS[[#This Row],[Cantidad]]*VENTAS[[#This Row],[Precio Venta]]</f>
        <v>12</v>
      </c>
      <c r="J363" s="59">
        <f>IF(VENTAS[[#This Row],[Nombre del Gestor]]&gt;1,  VENTAS[[#This Row],[Total]]*10%, 0)</f>
        <v>0</v>
      </c>
      <c r="K363" s="59">
        <f>IFERROR(VLOOKUP(VENTAS[[#This Row],[Código del producto Vendido]],STOCK[],16,FALSE)*VENTAS[[#This Row],[Cantidad]] + VLOOKUP(VENTAS[[#This Row],[Código del producto Vendido]],STOCK[],19,FALSE)*VENTAS[[#This Row],[Cantidad]],VENTAS[[#This Row],[Total]])</f>
        <v>4.09</v>
      </c>
      <c r="L363" s="59">
        <f>VENTAS[[#This Row],[Total]]-VENTAS[[#This Row],[Comisión 10%]]-VENTAS[[#This Row],[Costo SIN Comision]]</f>
        <v>7.91</v>
      </c>
      <c r="M363" s="59"/>
    </row>
    <row r="364" spans="1:13" ht="20" customHeight="1">
      <c r="A364" s="75">
        <v>45133</v>
      </c>
      <c r="B364" s="57"/>
      <c r="C364" s="57"/>
      <c r="D364" s="57"/>
      <c r="E364" s="57" t="s">
        <v>1033</v>
      </c>
      <c r="F364" s="58" t="str">
        <f>IFERROR(VLOOKUP(VENTAS[[#This Row],[Código del producto Vendido]],STOCK[],5,FALSE),"-")</f>
        <v>Camisa Blanca</v>
      </c>
      <c r="G364" s="58">
        <v>1</v>
      </c>
      <c r="H364" s="59">
        <v>20</v>
      </c>
      <c r="I364" s="59">
        <f>VENTAS[[#This Row],[Cantidad]]*VENTAS[[#This Row],[Precio Venta]]</f>
        <v>20</v>
      </c>
      <c r="J364" s="59">
        <f>IF(VENTAS[[#This Row],[Nombre del Gestor]]&gt;1,  VENTAS[[#This Row],[Total]]*10%, 0)</f>
        <v>0</v>
      </c>
      <c r="K364" s="59">
        <f>IFERROR(VLOOKUP(VENTAS[[#This Row],[Código del producto Vendido]],STOCK[],16,FALSE)*VENTAS[[#This Row],[Cantidad]] + VLOOKUP(VENTAS[[#This Row],[Código del producto Vendido]],STOCK[],19,FALSE)*VENTAS[[#This Row],[Cantidad]],VENTAS[[#This Row],[Total]])</f>
        <v>12.9</v>
      </c>
      <c r="L364" s="59">
        <f>VENTAS[[#This Row],[Total]]-VENTAS[[#This Row],[Comisión 10%]]-VENTAS[[#This Row],[Costo SIN Comision]]</f>
        <v>7.1</v>
      </c>
      <c r="M364" s="59"/>
    </row>
    <row r="365" spans="1:13" ht="20" customHeight="1">
      <c r="A365" s="75">
        <v>45133</v>
      </c>
      <c r="B365" s="57"/>
      <c r="C365" s="57"/>
      <c r="D365" s="57"/>
      <c r="E365" s="57" t="s">
        <v>1001</v>
      </c>
      <c r="F365" s="58" t="str">
        <f>IFERROR(VLOOKUP(VENTAS[[#This Row],[Código del producto Vendido]],STOCK[],5,FALSE),"-")</f>
        <v>Short de mezclilla oscura con doblez</v>
      </c>
      <c r="G365" s="58">
        <v>1</v>
      </c>
      <c r="H365" s="59">
        <v>25</v>
      </c>
      <c r="I365" s="59">
        <f>VENTAS[[#This Row],[Cantidad]]*VENTAS[[#This Row],[Precio Venta]]</f>
        <v>25</v>
      </c>
      <c r="J365" s="59">
        <f>IF(VENTAS[[#This Row],[Nombre del Gestor]]&gt;1,  VENTAS[[#This Row],[Total]]*10%, 0)</f>
        <v>0</v>
      </c>
      <c r="K365" s="59">
        <f>IFERROR(VLOOKUP(VENTAS[[#This Row],[Código del producto Vendido]],STOCK[],16,FALSE)*VENTAS[[#This Row],[Cantidad]] + VLOOKUP(VENTAS[[#This Row],[Código del producto Vendido]],STOCK[],19,FALSE)*VENTAS[[#This Row],[Cantidad]],VENTAS[[#This Row],[Total]])</f>
        <v>14.29</v>
      </c>
      <c r="L365" s="59">
        <f>VENTAS[[#This Row],[Total]]-VENTAS[[#This Row],[Comisión 10%]]-VENTAS[[#This Row],[Costo SIN Comision]]</f>
        <v>10.71</v>
      </c>
      <c r="M365" s="59"/>
    </row>
    <row r="366" spans="1:13" ht="20" customHeight="1">
      <c r="A366" s="78">
        <v>45133</v>
      </c>
      <c r="B366" s="57"/>
      <c r="C366" s="57"/>
      <c r="D366" s="57"/>
      <c r="E366" s="57" t="s">
        <v>1001</v>
      </c>
      <c r="F366" s="58" t="str">
        <f>IFERROR(VLOOKUP(VENTAS[[#This Row],[Código del producto Vendido]],STOCK[],5,FALSE),"-")</f>
        <v>Short de mezclilla oscura con doblez</v>
      </c>
      <c r="G366" s="58">
        <v>1</v>
      </c>
      <c r="H366" s="59">
        <v>25</v>
      </c>
      <c r="I366" s="59">
        <f>VENTAS[[#This Row],[Cantidad]]*VENTAS[[#This Row],[Precio Venta]]</f>
        <v>25</v>
      </c>
      <c r="J366" s="59">
        <f>IF(VENTAS[[#This Row],[Nombre del Gestor]]&gt;1,  VENTAS[[#This Row],[Total]]*10%, 0)</f>
        <v>0</v>
      </c>
      <c r="K366" s="59">
        <f>IFERROR(VLOOKUP(VENTAS[[#This Row],[Código del producto Vendido]],STOCK[],16,FALSE)*VENTAS[[#This Row],[Cantidad]] + VLOOKUP(VENTAS[[#This Row],[Código del producto Vendido]],STOCK[],19,FALSE)*VENTAS[[#This Row],[Cantidad]],VENTAS[[#This Row],[Total]])</f>
        <v>14.29</v>
      </c>
      <c r="L366" s="59">
        <f>VENTAS[[#This Row],[Total]]-VENTAS[[#This Row],[Comisión 10%]]-VENTAS[[#This Row],[Costo SIN Comision]]</f>
        <v>10.71</v>
      </c>
      <c r="M366" s="59"/>
    </row>
    <row r="367" spans="1:13" ht="20" customHeight="1">
      <c r="A367" s="75">
        <v>45133</v>
      </c>
      <c r="B367" s="57"/>
      <c r="C367" s="57"/>
      <c r="D367" s="57"/>
      <c r="E367" s="57" t="s">
        <v>1089</v>
      </c>
      <c r="F367" s="58" t="str">
        <f>IFERROR(VLOOKUP(VENTAS[[#This Row],[Código del producto Vendido]],STOCK[],5,FALSE),"-")</f>
        <v>Top de cuello V con encaje</v>
      </c>
      <c r="G367" s="58">
        <v>1</v>
      </c>
      <c r="H367" s="59">
        <v>12</v>
      </c>
      <c r="I367" s="59">
        <f>VENTAS[[#This Row],[Cantidad]]*VENTAS[[#This Row],[Precio Venta]]</f>
        <v>12</v>
      </c>
      <c r="J367" s="59">
        <f>IF(VENTAS[[#This Row],[Nombre del Gestor]]&gt;1,  VENTAS[[#This Row],[Total]]*10%, 0)</f>
        <v>0</v>
      </c>
      <c r="K367" s="59">
        <f>IFERROR(VLOOKUP(VENTAS[[#This Row],[Código del producto Vendido]],STOCK[],16,FALSE)*VENTAS[[#This Row],[Cantidad]] + VLOOKUP(VENTAS[[#This Row],[Código del producto Vendido]],STOCK[],19,FALSE)*VENTAS[[#This Row],[Cantidad]],VENTAS[[#This Row],[Total]])</f>
        <v>7.97</v>
      </c>
      <c r="L367" s="59">
        <f>VENTAS[[#This Row],[Total]]-VENTAS[[#This Row],[Comisión 10%]]-VENTAS[[#This Row],[Costo SIN Comision]]</f>
        <v>4.03</v>
      </c>
      <c r="M367" s="59"/>
    </row>
    <row r="368" spans="1:13" s="66" customFormat="1" ht="20" customHeight="1">
      <c r="A368" s="79">
        <v>45135</v>
      </c>
      <c r="B368" s="72" t="s">
        <v>1129</v>
      </c>
      <c r="C368" s="72"/>
      <c r="D368" s="72"/>
      <c r="E368" s="80" t="s">
        <v>1051</v>
      </c>
      <c r="F368" s="73" t="str">
        <f>IFERROR(VLOOKUP(VENTAS[[#This Row],[Código del producto Vendido]],STOCK[],5,FALSE),"-")</f>
        <v xml:space="preserve">Short elegante de pierna ancha con doblez </v>
      </c>
      <c r="G368" s="73">
        <v>1</v>
      </c>
      <c r="H368" s="74">
        <v>20</v>
      </c>
      <c r="I368" s="74">
        <f>VENTAS[[#This Row],[Cantidad]]*VENTAS[[#This Row],[Precio Venta]]</f>
        <v>20</v>
      </c>
      <c r="J368" s="74">
        <f>IF(VENTAS[[#This Row],[Nombre del Gestor]]&gt;1,  VENTAS[[#This Row],[Total]]*10%, 0)</f>
        <v>0</v>
      </c>
      <c r="K368" s="59">
        <f>IFERROR(VLOOKUP(VENTAS[[#This Row],[Código del producto Vendido]],STOCK[],16,FALSE)*VENTAS[[#This Row],[Cantidad]] + VLOOKUP(VENTAS[[#This Row],[Código del producto Vendido]],STOCK[],19,FALSE)*VENTAS[[#This Row],[Cantidad]],VENTAS[[#This Row],[Total]])</f>
        <v>14.37</v>
      </c>
      <c r="L368" s="59">
        <f>VENTAS[[#This Row],[Total]]-VENTAS[[#This Row],[Comisión 10%]]-VENTAS[[#This Row],[Costo SIN Comision]]</f>
        <v>5.6300000000000008</v>
      </c>
      <c r="M368" s="65"/>
    </row>
    <row r="369" spans="1:13" ht="20" customHeight="1">
      <c r="A369" s="78">
        <v>45135</v>
      </c>
      <c r="B369" s="57"/>
      <c r="C369" s="57"/>
      <c r="D369" s="57"/>
      <c r="E369" s="57" t="s">
        <v>743</v>
      </c>
      <c r="F369" s="58" t="str">
        <f>IFERROR(VLOOKUP(VENTAS[[#This Row],[Código del producto Vendido]],STOCK[],5,FALSE),"-")</f>
        <v>Camiseta corta de manga farol</v>
      </c>
      <c r="G369" s="58">
        <v>1</v>
      </c>
      <c r="H369" s="59">
        <v>10</v>
      </c>
      <c r="I369" s="59">
        <f>VENTAS[[#This Row],[Cantidad]]*VENTAS[[#This Row],[Precio Venta]]</f>
        <v>10</v>
      </c>
      <c r="J369" s="59">
        <f>IF(VENTAS[[#This Row],[Nombre del Gestor]]&gt;1,  VENTAS[[#This Row],[Total]]*10%, 0)</f>
        <v>0</v>
      </c>
      <c r="K369" s="59">
        <f>IFERROR(VLOOKUP(VENTAS[[#This Row],[Código del producto Vendido]],STOCK[],16,FALSE)*VENTAS[[#This Row],[Cantidad]] + VLOOKUP(VENTAS[[#This Row],[Código del producto Vendido]],STOCK[],19,FALSE)*VENTAS[[#This Row],[Cantidad]],VENTAS[[#This Row],[Total]])</f>
        <v>5.7350000000000003</v>
      </c>
      <c r="L369" s="59">
        <f>VENTAS[[#This Row],[Total]]-VENTAS[[#This Row],[Comisión 10%]]-VENTAS[[#This Row],[Costo SIN Comision]]</f>
        <v>4.2649999999999997</v>
      </c>
      <c r="M369" s="59"/>
    </row>
    <row r="370" spans="1:13" ht="20" customHeight="1">
      <c r="A370" s="78">
        <v>45135</v>
      </c>
      <c r="B370" s="57"/>
      <c r="C370" s="57"/>
      <c r="D370" s="57"/>
      <c r="E370" s="57" t="s">
        <v>1037</v>
      </c>
      <c r="F370" s="58" t="str">
        <f>IFERROR(VLOOKUP(VENTAS[[#This Row],[Código del producto Vendido]],STOCK[],5,FALSE),"-")</f>
        <v>Pantaloneta roja</v>
      </c>
      <c r="G370" s="58">
        <v>1</v>
      </c>
      <c r="H370" s="59">
        <v>20</v>
      </c>
      <c r="I370" s="59">
        <f>VENTAS[[#This Row],[Cantidad]]*VENTAS[[#This Row],[Precio Venta]]</f>
        <v>20</v>
      </c>
      <c r="J370" s="59">
        <f>IF(VENTAS[[#This Row],[Nombre del Gestor]]&gt;1,  VENTAS[[#This Row],[Total]]*10%, 0)</f>
        <v>0</v>
      </c>
      <c r="K370" s="59">
        <f>IFERROR(VLOOKUP(VENTAS[[#This Row],[Código del producto Vendido]],STOCK[],16,FALSE)*VENTAS[[#This Row],[Cantidad]] + VLOOKUP(VENTAS[[#This Row],[Código del producto Vendido]],STOCK[],19,FALSE)*VENTAS[[#This Row],[Cantidad]],VENTAS[[#This Row],[Total]])</f>
        <v>13.36</v>
      </c>
      <c r="L370" s="59">
        <f>VENTAS[[#This Row],[Total]]-VENTAS[[#This Row],[Comisión 10%]]-VENTAS[[#This Row],[Costo SIN Comision]]</f>
        <v>6.6400000000000006</v>
      </c>
      <c r="M370" s="59"/>
    </row>
    <row r="371" spans="1:13" ht="20" customHeight="1">
      <c r="A371" s="78">
        <v>45137</v>
      </c>
      <c r="B371" s="57"/>
      <c r="C371" s="57"/>
      <c r="D371" s="57"/>
      <c r="E371" s="57" t="s">
        <v>779</v>
      </c>
      <c r="F371" s="58" t="str">
        <f>IFERROR(VLOOKUP(VENTAS[[#This Row],[Código del producto Vendido]],STOCK[],5,FALSE),"-")</f>
        <v>Top acanalado sin mangas</v>
      </c>
      <c r="G371" s="58">
        <v>1</v>
      </c>
      <c r="H371" s="59">
        <v>10</v>
      </c>
      <c r="I371" s="59">
        <f>VENTAS[[#This Row],[Cantidad]]*VENTAS[[#This Row],[Precio Venta]]</f>
        <v>10</v>
      </c>
      <c r="J371" s="59">
        <f>IF(VENTAS[[#This Row],[Nombre del Gestor]]&gt;1,  VENTAS[[#This Row],[Total]]*10%, 0)</f>
        <v>0</v>
      </c>
      <c r="K371" s="59">
        <f>IFERROR(VLOOKUP(VENTAS[[#This Row],[Código del producto Vendido]],STOCK[],16,FALSE)*VENTAS[[#This Row],[Cantidad]] + VLOOKUP(VENTAS[[#This Row],[Código del producto Vendido]],STOCK[],19,FALSE)*VENTAS[[#This Row],[Cantidad]],VENTAS[[#This Row],[Total]])</f>
        <v>5.0222222222222221</v>
      </c>
      <c r="L371" s="59">
        <f>VENTAS[[#This Row],[Total]]-VENTAS[[#This Row],[Comisión 10%]]-VENTAS[[#This Row],[Costo SIN Comision]]</f>
        <v>4.9777777777777779</v>
      </c>
      <c r="M371" s="59"/>
    </row>
    <row r="372" spans="1:13" ht="20" customHeight="1">
      <c r="A372" s="78">
        <v>45137</v>
      </c>
      <c r="B372" s="57"/>
      <c r="C372" s="57"/>
      <c r="D372" s="57"/>
      <c r="E372" s="57" t="s">
        <v>999</v>
      </c>
      <c r="F372" s="58" t="str">
        <f>IFERROR(VLOOKUP(VENTAS[[#This Row],[Código del producto Vendido]],STOCK[],5,FALSE),"-")</f>
        <v>Pezoneras de silicona</v>
      </c>
      <c r="G372" s="58">
        <v>2</v>
      </c>
      <c r="H372" s="59">
        <v>6</v>
      </c>
      <c r="I372" s="59">
        <f>VENTAS[[#This Row],[Cantidad]]*VENTAS[[#This Row],[Precio Venta]]</f>
        <v>12</v>
      </c>
      <c r="J372" s="59">
        <f>IF(VENTAS[[#This Row],[Nombre del Gestor]]&gt;1,  VENTAS[[#This Row],[Total]]*10%, 0)</f>
        <v>0</v>
      </c>
      <c r="K372" s="59">
        <f>IFERROR(VLOOKUP(VENTAS[[#This Row],[Código del producto Vendido]],STOCK[],16,FALSE)*VENTAS[[#This Row],[Cantidad]] + VLOOKUP(VENTAS[[#This Row],[Código del producto Vendido]],STOCK[],19,FALSE)*VENTAS[[#This Row],[Cantidad]],VENTAS[[#This Row],[Total]])</f>
        <v>4.0600000000000005</v>
      </c>
      <c r="L372" s="59">
        <f>VENTAS[[#This Row],[Total]]-VENTAS[[#This Row],[Comisión 10%]]-VENTAS[[#This Row],[Costo SIN Comision]]</f>
        <v>7.9399999999999995</v>
      </c>
      <c r="M372" s="59"/>
    </row>
    <row r="373" spans="1:13" ht="20" customHeight="1">
      <c r="A373" s="78">
        <v>45137</v>
      </c>
      <c r="B373" s="57"/>
      <c r="C373" s="57"/>
      <c r="D373" s="57"/>
      <c r="E373" s="57" t="s">
        <v>1015</v>
      </c>
      <c r="F373" s="58" t="str">
        <f>IFERROR(VLOOKUP(VENTAS[[#This Row],[Código del producto Vendido]],STOCK[],5,FALSE),"-")</f>
        <v>Short de mezclilla clara con doblez</v>
      </c>
      <c r="G373" s="58">
        <v>1</v>
      </c>
      <c r="H373" s="59">
        <v>25</v>
      </c>
      <c r="I373" s="59">
        <f>VENTAS[[#This Row],[Cantidad]]*VENTAS[[#This Row],[Precio Venta]]</f>
        <v>25</v>
      </c>
      <c r="J373" s="59">
        <f>IF(VENTAS[[#This Row],[Nombre del Gestor]]&gt;1,  VENTAS[[#This Row],[Total]]*10%, 0)</f>
        <v>0</v>
      </c>
      <c r="K373" s="59">
        <f>IFERROR(VLOOKUP(VENTAS[[#This Row],[Código del producto Vendido]],STOCK[],16,FALSE)*VENTAS[[#This Row],[Cantidad]] + VLOOKUP(VENTAS[[#This Row],[Código del producto Vendido]],STOCK[],19,FALSE)*VENTAS[[#This Row],[Cantidad]],VENTAS[[#This Row],[Total]])</f>
        <v>14.29</v>
      </c>
      <c r="L373" s="59">
        <f>VENTAS[[#This Row],[Total]]-VENTAS[[#This Row],[Comisión 10%]]-VENTAS[[#This Row],[Costo SIN Comision]]</f>
        <v>10.71</v>
      </c>
      <c r="M373" s="59"/>
    </row>
    <row r="374" spans="1:13" ht="20" customHeight="1">
      <c r="A374" s="78">
        <v>45137</v>
      </c>
      <c r="B374" s="57"/>
      <c r="C374" s="57"/>
      <c r="D374" s="57"/>
      <c r="E374" s="57" t="s">
        <v>1088</v>
      </c>
      <c r="F374" s="58" t="str">
        <f>IFERROR(VLOOKUP(VENTAS[[#This Row],[Código del producto Vendido]],STOCK[],5,FALSE),"-")</f>
        <v>Top blanco cuello V con encaje</v>
      </c>
      <c r="G374" s="58">
        <v>1</v>
      </c>
      <c r="H374" s="59">
        <v>12</v>
      </c>
      <c r="I374" s="59">
        <f>VENTAS[[#This Row],[Cantidad]]*VENTAS[[#This Row],[Precio Venta]]</f>
        <v>12</v>
      </c>
      <c r="J374" s="59">
        <f>IF(VENTAS[[#This Row],[Nombre del Gestor]]&gt;1,  VENTAS[[#This Row],[Total]]*10%, 0)</f>
        <v>0</v>
      </c>
      <c r="K374" s="59">
        <f>IFERROR(VLOOKUP(VENTAS[[#This Row],[Código del producto Vendido]],STOCK[],16,FALSE)*VENTAS[[#This Row],[Cantidad]] + VLOOKUP(VENTAS[[#This Row],[Código del producto Vendido]],STOCK[],19,FALSE)*VENTAS[[#This Row],[Cantidad]],VENTAS[[#This Row],[Total]])</f>
        <v>7.97</v>
      </c>
      <c r="L374" s="59">
        <f>VENTAS[[#This Row],[Total]]-VENTAS[[#This Row],[Comisión 10%]]-VENTAS[[#This Row],[Costo SIN Comision]]</f>
        <v>4.03</v>
      </c>
      <c r="M374" s="59"/>
    </row>
    <row r="375" spans="1:13" ht="20" customHeight="1">
      <c r="A375" s="78">
        <v>45138</v>
      </c>
      <c r="B375" s="57"/>
      <c r="C375" s="57"/>
      <c r="D375" s="57"/>
      <c r="E375" s="57" t="s">
        <v>862</v>
      </c>
      <c r="F375" s="58" t="str">
        <f>IFERROR(VLOOKUP(VENTAS[[#This Row],[Código del producto Vendido]],STOCK[],5,FALSE),"-")</f>
        <v>Vestido de lunares</v>
      </c>
      <c r="G375" s="58">
        <v>1</v>
      </c>
      <c r="H375" s="59">
        <v>22</v>
      </c>
      <c r="I375" s="59">
        <f>VENTAS[[#This Row],[Cantidad]]*VENTAS[[#This Row],[Precio Venta]]</f>
        <v>22</v>
      </c>
      <c r="J375" s="59">
        <f>IF(VENTAS[[#This Row],[Nombre del Gestor]]&gt;1,  VENTAS[[#This Row],[Total]]*10%, 0)</f>
        <v>0</v>
      </c>
      <c r="K375" s="59">
        <f>IFERROR(VLOOKUP(VENTAS[[#This Row],[Código del producto Vendido]],STOCK[],16,FALSE)*VENTAS[[#This Row],[Cantidad]] + VLOOKUP(VENTAS[[#This Row],[Código del producto Vendido]],STOCK[],19,FALSE)*VENTAS[[#This Row],[Cantidad]],VENTAS[[#This Row],[Total]])</f>
        <v>13.911363636363635</v>
      </c>
      <c r="L375" s="59">
        <f>VENTAS[[#This Row],[Total]]-VENTAS[[#This Row],[Comisión 10%]]-VENTAS[[#This Row],[Costo SIN Comision]]</f>
        <v>8.0886363636363647</v>
      </c>
      <c r="M375" s="59"/>
    </row>
    <row r="376" spans="1:13" s="83" customFormat="1" ht="20" customHeight="1">
      <c r="A376" s="81"/>
      <c r="B376" s="57"/>
      <c r="C376" s="57"/>
      <c r="D376" s="57"/>
      <c r="E376" s="57" t="s">
        <v>782</v>
      </c>
      <c r="F376" s="58" t="str">
        <f>IFERROR(VLOOKUP(VENTAS[[#This Row],[Código del producto Vendido]],STOCK[],5,FALSE),"-")</f>
        <v>Vestido corto azul real</v>
      </c>
      <c r="G376" s="58">
        <v>1</v>
      </c>
      <c r="H376" s="59">
        <v>19</v>
      </c>
      <c r="I376" s="59">
        <f>VENTAS[[#This Row],[Cantidad]]*VENTAS[[#This Row],[Precio Venta]]</f>
        <v>19</v>
      </c>
      <c r="J376" s="59">
        <f>IF(VENTAS[[#This Row],[Nombre del Gestor]]&gt;1,  VENTAS[[#This Row],[Total]]*10%, 0)</f>
        <v>0</v>
      </c>
      <c r="K376" s="59">
        <f>IFERROR(VLOOKUP(VENTAS[[#This Row],[Código del producto Vendido]],STOCK[],16,FALSE)*VENTAS[[#This Row],[Cantidad]] + VLOOKUP(VENTAS[[#This Row],[Código del producto Vendido]],STOCK[],19,FALSE)*VENTAS[[#This Row],[Cantidad]],VENTAS[[#This Row],[Total]])</f>
        <v>11.944444444444445</v>
      </c>
      <c r="L376" s="59">
        <f>VENTAS[[#This Row],[Total]]-VENTAS[[#This Row],[Comisión 10%]]-VENTAS[[#This Row],[Costo SIN Comision]]</f>
        <v>7.0555555555555554</v>
      </c>
      <c r="M376" s="82"/>
    </row>
    <row r="377" spans="1:13" s="83" customFormat="1" ht="20" customHeight="1">
      <c r="A377" s="81"/>
      <c r="B377" s="57"/>
      <c r="C377" s="57"/>
      <c r="D377" s="57"/>
      <c r="E377" s="57" t="s">
        <v>783</v>
      </c>
      <c r="F377" s="58" t="str">
        <f>IFERROR(VLOOKUP(VENTAS[[#This Row],[Código del producto Vendido]],STOCK[],5,FALSE),"-")</f>
        <v>Vestido corto azul real</v>
      </c>
      <c r="G377" s="58">
        <v>1</v>
      </c>
      <c r="H377" s="59">
        <v>18</v>
      </c>
      <c r="I377" s="59">
        <f>VENTAS[[#This Row],[Cantidad]]*VENTAS[[#This Row],[Precio Venta]]</f>
        <v>18</v>
      </c>
      <c r="J377" s="59">
        <f>IF(VENTAS[[#This Row],[Nombre del Gestor]]&gt;1,  VENTAS[[#This Row],[Total]]*10%, 0)</f>
        <v>0</v>
      </c>
      <c r="K377" s="59">
        <f>IFERROR(VLOOKUP(VENTAS[[#This Row],[Código del producto Vendido]],STOCK[],16,FALSE)*VENTAS[[#This Row],[Cantidad]] + VLOOKUP(VENTAS[[#This Row],[Código del producto Vendido]],STOCK[],19,FALSE)*VENTAS[[#This Row],[Cantidad]],VENTAS[[#This Row],[Total]])</f>
        <v>11.944444444444445</v>
      </c>
      <c r="L377" s="59">
        <f>VENTAS[[#This Row],[Total]]-VENTAS[[#This Row],[Comisión 10%]]-VENTAS[[#This Row],[Costo SIN Comision]]</f>
        <v>6.0555555555555554</v>
      </c>
      <c r="M377" s="82"/>
    </row>
    <row r="378" spans="1:13" ht="20" customHeight="1">
      <c r="A378" s="81"/>
      <c r="B378" s="57"/>
      <c r="C378" s="57"/>
      <c r="D378" s="57"/>
      <c r="E378" s="57" t="s">
        <v>216</v>
      </c>
      <c r="F378" s="58" t="str">
        <f>IFERROR(VLOOKUP(VENTAS[[#This Row],[Código del producto Vendido]],STOCK[],5,FALSE),"-")</f>
        <v>Top acanalado sin mangas</v>
      </c>
      <c r="G378" s="58">
        <v>1</v>
      </c>
      <c r="H378" s="59">
        <v>12</v>
      </c>
      <c r="I378" s="59">
        <f>VENTAS[[#This Row],[Cantidad]]*VENTAS[[#This Row],[Precio Venta]]</f>
        <v>12</v>
      </c>
      <c r="J378" s="59">
        <f>IF(VENTAS[[#This Row],[Nombre del Gestor]]&gt;1,  VENTAS[[#This Row],[Total]]*10%, 0)</f>
        <v>0</v>
      </c>
      <c r="K378" s="59">
        <f>IFERROR(VLOOKUP(VENTAS[[#This Row],[Código del producto Vendido]],STOCK[],16,FALSE)*VENTAS[[#This Row],[Cantidad]] + VLOOKUP(VENTAS[[#This Row],[Código del producto Vendido]],STOCK[],19,FALSE)*VENTAS[[#This Row],[Cantidad]],VENTAS[[#This Row],[Total]])</f>
        <v>5.0222222222222221</v>
      </c>
      <c r="L378" s="59">
        <f>VENTAS[[#This Row],[Total]]-VENTAS[[#This Row],[Comisión 10%]]-VENTAS[[#This Row],[Costo SIN Comision]]</f>
        <v>6.9777777777777779</v>
      </c>
      <c r="M378" s="59"/>
    </row>
    <row r="379" spans="1:13" s="83" customFormat="1" ht="20" customHeight="1">
      <c r="A379" s="78">
        <v>45138</v>
      </c>
      <c r="B379" s="57"/>
      <c r="C379" s="57"/>
      <c r="D379" s="57"/>
      <c r="E379" s="57" t="s">
        <v>1054</v>
      </c>
      <c r="F379" s="58" t="str">
        <f>IFERROR(VLOOKUP(VENTAS[[#This Row],[Código del producto Vendido]],STOCK[],5,FALSE),"-")</f>
        <v>Cinturón negro con hebilla dorada</v>
      </c>
      <c r="G379" s="58">
        <v>1</v>
      </c>
      <c r="H379" s="59">
        <v>18</v>
      </c>
      <c r="I379" s="59">
        <f>VENTAS[[#This Row],[Cantidad]]*VENTAS[[#This Row],[Precio Venta]]</f>
        <v>18</v>
      </c>
      <c r="J379" s="59">
        <f>IF(VENTAS[[#This Row],[Nombre del Gestor]]&gt;1,  VENTAS[[#This Row],[Total]]*10%, 0)</f>
        <v>0</v>
      </c>
      <c r="K379" s="59">
        <f>IFERROR(VLOOKUP(VENTAS[[#This Row],[Código del producto Vendido]],STOCK[],16,FALSE)*VENTAS[[#This Row],[Cantidad]] + VLOOKUP(VENTAS[[#This Row],[Código del producto Vendido]],STOCK[],19,FALSE)*VENTAS[[#This Row],[Cantidad]],VENTAS[[#This Row],[Total]])</f>
        <v>4.6099999999999994</v>
      </c>
      <c r="L379" s="59">
        <f>VENTAS[[#This Row],[Total]]-VENTAS[[#This Row],[Comisión 10%]]-VENTAS[[#This Row],[Costo SIN Comision]]</f>
        <v>13.39</v>
      </c>
      <c r="M379" s="82"/>
    </row>
    <row r="380" spans="1:13" s="83" customFormat="1" ht="20" customHeight="1">
      <c r="A380" s="84"/>
      <c r="B380" s="57"/>
      <c r="C380" s="57"/>
      <c r="D380" s="57"/>
      <c r="E380" s="57" t="s">
        <v>910</v>
      </c>
      <c r="F380" s="57" t="str">
        <f>IFERROR(VLOOKUP(VENTAS[[#This Row],[Código del producto Vendido]],STOCK[],5,FALSE),"-")</f>
        <v>Jenas Ajustados Oscuro</v>
      </c>
      <c r="G380" s="57">
        <v>1</v>
      </c>
      <c r="H380" s="59">
        <v>35</v>
      </c>
      <c r="I380" s="59">
        <f>VENTAS[[#This Row],[Cantidad]]*VENTAS[[#This Row],[Precio Venta]]</f>
        <v>35</v>
      </c>
      <c r="J380" s="59">
        <f>IF(VENTAS[[#This Row],[Nombre del Gestor]]&gt;1,  VENTAS[[#This Row],[Total]]*10%, 0)</f>
        <v>0</v>
      </c>
      <c r="K380" s="59">
        <f>IFERROR(VLOOKUP(VENTAS[[#This Row],[Código del producto Vendido]],STOCK[],16,FALSE)*VENTAS[[#This Row],[Cantidad]] + VLOOKUP(VENTAS[[#This Row],[Código del producto Vendido]],STOCK[],19,FALSE)*VENTAS[[#This Row],[Cantidad]],VENTAS[[#This Row],[Total]])</f>
        <v>24.68181818181818</v>
      </c>
      <c r="L380" s="59">
        <f>VENTAS[[#This Row],[Total]]-VENTAS[[#This Row],[Comisión 10%]]-VENTAS[[#This Row],[Costo SIN Comision]]</f>
        <v>10.31818181818182</v>
      </c>
      <c r="M380" s="82"/>
    </row>
    <row r="381" spans="1:13" ht="20" customHeight="1">
      <c r="A381" s="84"/>
      <c r="B381" s="57"/>
      <c r="C381" s="57"/>
      <c r="D381" s="57"/>
      <c r="E381" s="57" t="s">
        <v>868</v>
      </c>
      <c r="F381" s="57" t="str">
        <f>IFERROR(VLOOKUP(VENTAS[[#This Row],[Código del producto Vendido]],STOCK[],5,FALSE),"-")</f>
        <v>Bañador con zíper de pierna alta</v>
      </c>
      <c r="G381" s="57">
        <v>1</v>
      </c>
      <c r="H381" s="59">
        <v>28</v>
      </c>
      <c r="I381" s="59">
        <f>VENTAS[[#This Row],[Cantidad]]*VENTAS[[#This Row],[Precio Venta]]</f>
        <v>28</v>
      </c>
      <c r="J381" s="59">
        <f>IF(VENTAS[[#This Row],[Nombre del Gestor]]&gt;1,  VENTAS[[#This Row],[Total]]*10%, 0)</f>
        <v>0</v>
      </c>
      <c r="K381" s="59">
        <f>IFERROR(VLOOKUP(VENTAS[[#This Row],[Código del producto Vendido]],STOCK[],16,FALSE)*VENTAS[[#This Row],[Cantidad]] + VLOOKUP(VENTAS[[#This Row],[Código del producto Vendido]],STOCK[],19,FALSE)*VENTAS[[#This Row],[Cantidad]],VENTAS[[#This Row],[Total]])</f>
        <v>14.023181818181817</v>
      </c>
      <c r="L381" s="59">
        <f>VENTAS[[#This Row],[Total]]-VENTAS[[#This Row],[Comisión 10%]]-VENTAS[[#This Row],[Costo SIN Comision]]</f>
        <v>13.976818181818183</v>
      </c>
      <c r="M381" s="59"/>
    </row>
    <row r="382" spans="1:13" ht="20" customHeight="1">
      <c r="A382" s="84"/>
      <c r="B382" s="57"/>
      <c r="C382" s="57"/>
      <c r="D382" s="57"/>
      <c r="E382" s="57" t="s">
        <v>859</v>
      </c>
      <c r="F382" s="57" t="str">
        <f>IFERROR(VLOOKUP(VENTAS[[#This Row],[Código del producto Vendido]],STOCK[],5,FALSE),"-")</f>
        <v>Bañador de pierna alta</v>
      </c>
      <c r="G382" s="57">
        <v>1</v>
      </c>
      <c r="H382" s="59">
        <v>28</v>
      </c>
      <c r="I382" s="59">
        <f>VENTAS[[#This Row],[Cantidad]]*VENTAS[[#This Row],[Precio Venta]]</f>
        <v>28</v>
      </c>
      <c r="J382" s="59">
        <f>IF(VENTAS[[#This Row],[Nombre del Gestor]]&gt;1,  VENTAS[[#This Row],[Total]]*10%, 0)</f>
        <v>0</v>
      </c>
      <c r="K382" s="59">
        <f>IFERROR(VLOOKUP(VENTAS[[#This Row],[Código del producto Vendido]],STOCK[],16,FALSE)*VENTAS[[#This Row],[Cantidad]] + VLOOKUP(VENTAS[[#This Row],[Código del producto Vendido]],STOCK[],19,FALSE)*VENTAS[[#This Row],[Cantidad]],VENTAS[[#This Row],[Total]])</f>
        <v>15.893181818181816</v>
      </c>
      <c r="L382" s="59">
        <f>VENTAS[[#This Row],[Total]]-VENTAS[[#This Row],[Comisión 10%]]-VENTAS[[#This Row],[Costo SIN Comision]]</f>
        <v>12.106818181818184</v>
      </c>
      <c r="M382" s="59"/>
    </row>
    <row r="383" spans="1:13" ht="20" customHeight="1">
      <c r="A383" s="84"/>
      <c r="B383" s="57"/>
      <c r="C383" s="57"/>
      <c r="D383" s="57"/>
      <c r="E383" s="57" t="s">
        <v>857</v>
      </c>
      <c r="F383" s="57" t="str">
        <f>IFERROR(VLOOKUP(VENTAS[[#This Row],[Código del producto Vendido]],STOCK[],5,FALSE),"-")</f>
        <v>Bikini Floral</v>
      </c>
      <c r="G383" s="57">
        <v>1</v>
      </c>
      <c r="H383" s="59">
        <v>25</v>
      </c>
      <c r="I383" s="59">
        <f>VENTAS[[#This Row],[Cantidad]]*VENTAS[[#This Row],[Precio Venta]]</f>
        <v>25</v>
      </c>
      <c r="J383" s="59">
        <f>IF(VENTAS[[#This Row],[Nombre del Gestor]]&gt;1,  VENTAS[[#This Row],[Total]]*10%, 0)</f>
        <v>0</v>
      </c>
      <c r="K383" s="59">
        <f>IFERROR(VLOOKUP(VENTAS[[#This Row],[Código del producto Vendido]],STOCK[],16,FALSE)*VENTAS[[#This Row],[Cantidad]] + VLOOKUP(VENTAS[[#This Row],[Código del producto Vendido]],STOCK[],19,FALSE)*VENTAS[[#This Row],[Cantidad]],VENTAS[[#This Row],[Total]])</f>
        <v>17.512727272727272</v>
      </c>
      <c r="L383" s="59">
        <f>VENTAS[[#This Row],[Total]]-VENTAS[[#This Row],[Comisión 10%]]-VENTAS[[#This Row],[Costo SIN Comision]]</f>
        <v>7.4872727272727282</v>
      </c>
      <c r="M383" s="59"/>
    </row>
    <row r="384" spans="1:13" ht="20" customHeight="1">
      <c r="A384" s="84"/>
      <c r="B384" s="57"/>
      <c r="C384" s="57"/>
      <c r="D384" s="57"/>
      <c r="E384" s="57" t="s">
        <v>843</v>
      </c>
      <c r="F384" s="57" t="str">
        <f>IFERROR(VLOOKUP(VENTAS[[#This Row],[Código del producto Vendido]],STOCK[],5,FALSE),"-")</f>
        <v>Bragas sin costuras</v>
      </c>
      <c r="G384" s="57">
        <v>3</v>
      </c>
      <c r="H384" s="59">
        <v>3</v>
      </c>
      <c r="I384" s="59">
        <f>VENTAS[[#This Row],[Cantidad]]*VENTAS[[#This Row],[Precio Venta]]</f>
        <v>9</v>
      </c>
      <c r="J384" s="59">
        <f>IF(VENTAS[[#This Row],[Nombre del Gestor]]&gt;1,  VENTAS[[#This Row],[Total]]*10%, 0)</f>
        <v>0</v>
      </c>
      <c r="K384" s="59">
        <f>IFERROR(VLOOKUP(VENTAS[[#This Row],[Código del producto Vendido]],STOCK[],16,FALSE)*VENTAS[[#This Row],[Cantidad]] + VLOOKUP(VENTAS[[#This Row],[Código del producto Vendido]],STOCK[],19,FALSE)*VENTAS[[#This Row],[Cantidad]],VENTAS[[#This Row],[Total]])</f>
        <v>5.9833333333333334</v>
      </c>
      <c r="L384" s="59">
        <f>VENTAS[[#This Row],[Total]]-VENTAS[[#This Row],[Comisión 10%]]-VENTAS[[#This Row],[Costo SIN Comision]]</f>
        <v>3.0166666666666666</v>
      </c>
      <c r="M384" s="59"/>
    </row>
    <row r="385" spans="1:13" ht="20" customHeight="1">
      <c r="A385" s="84"/>
      <c r="B385" s="57"/>
      <c r="C385" s="57"/>
      <c r="D385" s="57"/>
      <c r="E385" s="57" t="s">
        <v>807</v>
      </c>
      <c r="F385" s="57" t="str">
        <f>IFERROR(VLOOKUP(VENTAS[[#This Row],[Código del producto Vendido]],STOCK[],5,FALSE),"-")</f>
        <v>Bañador atado a los lados</v>
      </c>
      <c r="G385" s="57">
        <v>1</v>
      </c>
      <c r="H385" s="59">
        <v>19</v>
      </c>
      <c r="I385" s="59">
        <f>VENTAS[[#This Row],[Cantidad]]*VENTAS[[#This Row],[Precio Venta]]</f>
        <v>19</v>
      </c>
      <c r="J385" s="59">
        <f>IF(VENTAS[[#This Row],[Nombre del Gestor]]&gt;1,  VENTAS[[#This Row],[Total]]*10%, 0)</f>
        <v>0</v>
      </c>
      <c r="K385" s="59">
        <f>IFERROR(VLOOKUP(VENTAS[[#This Row],[Código del producto Vendido]],STOCK[],16,FALSE)*VENTAS[[#This Row],[Cantidad]] + VLOOKUP(VENTAS[[#This Row],[Código del producto Vendido]],STOCK[],19,FALSE)*VENTAS[[#This Row],[Cantidad]],VENTAS[[#This Row],[Total]])</f>
        <v>12.833333333333334</v>
      </c>
      <c r="L385" s="59">
        <f>VENTAS[[#This Row],[Total]]-VENTAS[[#This Row],[Comisión 10%]]-VENTAS[[#This Row],[Costo SIN Comision]]</f>
        <v>6.1666666666666661</v>
      </c>
      <c r="M385" s="59"/>
    </row>
    <row r="386" spans="1:13" ht="20" customHeight="1">
      <c r="A386" s="85">
        <v>45138</v>
      </c>
      <c r="B386" s="57"/>
      <c r="C386" s="57"/>
      <c r="D386" s="57"/>
      <c r="E386" s="57" t="s">
        <v>754</v>
      </c>
      <c r="F386" s="58" t="str">
        <f>IFERROR(VLOOKUP(VENTAS[[#This Row],[Código del producto Vendido]],STOCK[],5,FALSE),"-")</f>
        <v>Vestido con estampado floral</v>
      </c>
      <c r="G386" s="58">
        <v>1</v>
      </c>
      <c r="H386" s="59">
        <v>15</v>
      </c>
      <c r="I386" s="59">
        <f>VENTAS[[#This Row],[Cantidad]]*VENTAS[[#This Row],[Precio Venta]]</f>
        <v>15</v>
      </c>
      <c r="J386" s="59">
        <f>IF(VENTAS[[#This Row],[Nombre del Gestor]]&gt;1,  VENTAS[[#This Row],[Total]]*10%, 0)</f>
        <v>0</v>
      </c>
      <c r="K386" s="59">
        <f>IFERROR(VLOOKUP(VENTAS[[#This Row],[Código del producto Vendido]],STOCK[],16,FALSE)*VENTAS[[#This Row],[Cantidad]] + VLOOKUP(VENTAS[[#This Row],[Código del producto Vendido]],STOCK[],19,FALSE)*VENTAS[[#This Row],[Cantidad]],VENTAS[[#This Row],[Total]])</f>
        <v>10.722222222222221</v>
      </c>
      <c r="L386" s="59">
        <f>VENTAS[[#This Row],[Total]]-VENTAS[[#This Row],[Comisión 10%]]-VENTAS[[#This Row],[Costo SIN Comision]]</f>
        <v>4.2777777777777786</v>
      </c>
      <c r="M386" s="59"/>
    </row>
    <row r="387" spans="1:13" ht="20" customHeight="1">
      <c r="A387" s="86">
        <v>45138</v>
      </c>
      <c r="B387" s="57"/>
      <c r="C387" s="57"/>
      <c r="D387" s="57"/>
      <c r="E387" s="57" t="s">
        <v>746</v>
      </c>
      <c r="F387" s="58" t="str">
        <f>IFERROR(VLOOKUP(VENTAS[[#This Row],[Código del producto Vendido]],STOCK[],5,FALSE),"-")</f>
        <v xml:space="preserve">Vestido pecho con fruncido </v>
      </c>
      <c r="G387" s="58">
        <v>1</v>
      </c>
      <c r="H387" s="59">
        <v>15</v>
      </c>
      <c r="I387" s="59">
        <f>VENTAS[[#This Row],[Cantidad]]*VENTAS[[#This Row],[Precio Venta]]</f>
        <v>15</v>
      </c>
      <c r="J387" s="59">
        <f>IF(VENTAS[[#This Row],[Nombre del Gestor]]&gt;1,  VENTAS[[#This Row],[Total]]*10%, 0)</f>
        <v>0</v>
      </c>
      <c r="K387" s="59">
        <f>IFERROR(VLOOKUP(VENTAS[[#This Row],[Código del producto Vendido]],STOCK[],16,FALSE)*VENTAS[[#This Row],[Cantidad]] + VLOOKUP(VENTAS[[#This Row],[Código del producto Vendido]],STOCK[],19,FALSE)*VENTAS[[#This Row],[Cantidad]],VENTAS[[#This Row],[Total]])</f>
        <v>10.722222222222221</v>
      </c>
      <c r="L387" s="59">
        <f>VENTAS[[#This Row],[Total]]-VENTAS[[#This Row],[Comisión 10%]]-VENTAS[[#This Row],[Costo SIN Comision]]</f>
        <v>4.2777777777777786</v>
      </c>
      <c r="M387" s="59"/>
    </row>
    <row r="388" spans="1:13" ht="20" customHeight="1">
      <c r="A388" s="84"/>
      <c r="B388" s="57"/>
      <c r="C388" s="57"/>
      <c r="D388" s="57"/>
      <c r="E388" s="57" t="s">
        <v>697</v>
      </c>
      <c r="F388" s="58" t="str">
        <f>IFERROR(VLOOKUP(VENTAS[[#This Row],[Código del producto Vendido]],STOCK[],5,FALSE),"-")</f>
        <v>Vestido cruzado de lunares</v>
      </c>
      <c r="G388" s="58">
        <v>1</v>
      </c>
      <c r="H388" s="59">
        <v>15</v>
      </c>
      <c r="I388" s="59">
        <f>VENTAS[[#This Row],[Cantidad]]*VENTAS[[#This Row],[Precio Venta]]</f>
        <v>15</v>
      </c>
      <c r="J388" s="59">
        <f>IF(VENTAS[[#This Row],[Nombre del Gestor]]&gt;1,  VENTAS[[#This Row],[Total]]*10%, 0)</f>
        <v>0</v>
      </c>
      <c r="K388" s="59">
        <f>IFERROR(VLOOKUP(VENTAS[[#This Row],[Código del producto Vendido]],STOCK[],16,FALSE)*VENTAS[[#This Row],[Cantidad]] + VLOOKUP(VENTAS[[#This Row],[Código del producto Vendido]],STOCK[],19,FALSE)*VENTAS[[#This Row],[Cantidad]],VENTAS[[#This Row],[Total]])</f>
        <v>11.193333333333333</v>
      </c>
      <c r="L388" s="59">
        <f>VENTAS[[#This Row],[Total]]-VENTAS[[#This Row],[Comisión 10%]]-VENTAS[[#This Row],[Costo SIN Comision]]</f>
        <v>3.8066666666666666</v>
      </c>
      <c r="M388" s="59"/>
    </row>
    <row r="389" spans="1:13" ht="20" customHeight="1">
      <c r="A389" s="84"/>
      <c r="B389" s="57"/>
      <c r="C389" s="57"/>
      <c r="D389" s="57"/>
      <c r="E389" s="57" t="s">
        <v>694</v>
      </c>
      <c r="F389" s="58" t="str">
        <f>IFERROR(VLOOKUP(VENTAS[[#This Row],[Código del producto Vendido]],STOCK[],5,FALSE),"-")</f>
        <v>Bañador bikini de manga raglán con cordón floral</v>
      </c>
      <c r="G389" s="58">
        <v>1</v>
      </c>
      <c r="H389" s="59">
        <v>25</v>
      </c>
      <c r="I389" s="59">
        <f>VENTAS[[#This Row],[Cantidad]]*VENTAS[[#This Row],[Precio Venta]]</f>
        <v>25</v>
      </c>
      <c r="J389" s="59">
        <f>IF(VENTAS[[#This Row],[Nombre del Gestor]]&gt;1,  VENTAS[[#This Row],[Total]]*10%, 0)</f>
        <v>0</v>
      </c>
      <c r="K389" s="59">
        <f>IFERROR(VLOOKUP(VENTAS[[#This Row],[Código del producto Vendido]],STOCK[],16,FALSE)*VENTAS[[#This Row],[Cantidad]] + VLOOKUP(VENTAS[[#This Row],[Código del producto Vendido]],STOCK[],19,FALSE)*VENTAS[[#This Row],[Cantidad]],VENTAS[[#This Row],[Total]])</f>
        <v>19.794444444444444</v>
      </c>
      <c r="L389" s="59">
        <f>VENTAS[[#This Row],[Total]]-VENTAS[[#This Row],[Comisión 10%]]-VENTAS[[#This Row],[Costo SIN Comision]]</f>
        <v>5.2055555555555557</v>
      </c>
      <c r="M389" s="59"/>
    </row>
    <row r="390" spans="1:13" ht="20" customHeight="1">
      <c r="A390" s="87"/>
      <c r="B390" s="57"/>
      <c r="C390" s="57"/>
      <c r="D390" s="57"/>
      <c r="E390" s="57" t="s">
        <v>673</v>
      </c>
      <c r="F390" s="58" t="str">
        <f>IFERROR(VLOOKUP(VENTAS[[#This Row],[Código del producto Vendido]],STOCK[],5,FALSE),"-")</f>
        <v xml:space="preserve">Vestido Volante rígido Floral </v>
      </c>
      <c r="G390" s="58">
        <v>1</v>
      </c>
      <c r="H390" s="59">
        <v>25</v>
      </c>
      <c r="I390" s="59">
        <f>VENTAS[[#This Row],[Cantidad]]*VENTAS[[#This Row],[Precio Venta]]</f>
        <v>25</v>
      </c>
      <c r="J390" s="59">
        <f>IF(VENTAS[[#This Row],[Nombre del Gestor]]&gt;1,  VENTAS[[#This Row],[Total]]*10%, 0)</f>
        <v>0</v>
      </c>
      <c r="K390" s="59">
        <f>IFERROR(VLOOKUP(VENTAS[[#This Row],[Código del producto Vendido]],STOCK[],16,FALSE)*VENTAS[[#This Row],[Cantidad]] + VLOOKUP(VENTAS[[#This Row],[Código del producto Vendido]],STOCK[],19,FALSE)*VENTAS[[#This Row],[Cantidad]],VENTAS[[#This Row],[Total]])</f>
        <v>19.21</v>
      </c>
      <c r="L390" s="59">
        <f>VENTAS[[#This Row],[Total]]-VENTAS[[#This Row],[Comisión 10%]]-VENTAS[[#This Row],[Costo SIN Comision]]</f>
        <v>5.7899999999999991</v>
      </c>
      <c r="M390" s="59"/>
    </row>
    <row r="391" spans="1:13" ht="20" customHeight="1">
      <c r="A391" s="86">
        <v>45138</v>
      </c>
      <c r="B391" s="57"/>
      <c r="C391" s="57"/>
      <c r="D391" s="57"/>
      <c r="E391" s="57" t="s">
        <v>673</v>
      </c>
      <c r="F391" s="58" t="str">
        <f>IFERROR(VLOOKUP(VENTAS[[#This Row],[Código del producto Vendido]],STOCK[],5,FALSE),"-")</f>
        <v xml:space="preserve">Vestido Volante rígido Floral </v>
      </c>
      <c r="G391" s="58">
        <v>1</v>
      </c>
      <c r="H391" s="59">
        <v>25</v>
      </c>
      <c r="I391" s="59">
        <f>VENTAS[[#This Row],[Cantidad]]*VENTAS[[#This Row],[Precio Venta]]</f>
        <v>25</v>
      </c>
      <c r="J391" s="59">
        <f>IF(VENTAS[[#This Row],[Nombre del Gestor]]&gt;1,  VENTAS[[#This Row],[Total]]*10%, 0)</f>
        <v>0</v>
      </c>
      <c r="K391" s="59">
        <f>IFERROR(VLOOKUP(VENTAS[[#This Row],[Código del producto Vendido]],STOCK[],16,FALSE)*VENTAS[[#This Row],[Cantidad]] + VLOOKUP(VENTAS[[#This Row],[Código del producto Vendido]],STOCK[],19,FALSE)*VENTAS[[#This Row],[Cantidad]],VENTAS[[#This Row],[Total]])</f>
        <v>19.21</v>
      </c>
      <c r="L391" s="59">
        <f>VENTAS[[#This Row],[Total]]-VENTAS[[#This Row],[Comisión 10%]]-VENTAS[[#This Row],[Costo SIN Comision]]</f>
        <v>5.7899999999999991</v>
      </c>
      <c r="M391" s="59"/>
    </row>
    <row r="392" spans="1:13" ht="20" customHeight="1">
      <c r="A392" s="85">
        <v>45138</v>
      </c>
      <c r="B392" s="57"/>
      <c r="C392" s="57"/>
      <c r="D392" s="57"/>
      <c r="E392" s="57" t="s">
        <v>566</v>
      </c>
      <c r="F392" s="58" t="str">
        <f>IFERROR(VLOOKUP(VENTAS[[#This Row],[Código del producto Vendido]],STOCK[],5,FALSE),"-")</f>
        <v>Bikini con cordón lateral</v>
      </c>
      <c r="G392" s="58">
        <v>1</v>
      </c>
      <c r="H392" s="59">
        <v>22</v>
      </c>
      <c r="I392" s="59">
        <f>VENTAS[[#This Row],[Cantidad]]*VENTAS[[#This Row],[Precio Venta]]</f>
        <v>22</v>
      </c>
      <c r="J392" s="59">
        <f>IF(VENTAS[[#This Row],[Nombre del Gestor]]&gt;1,  VENTAS[[#This Row],[Total]]*10%, 0)</f>
        <v>0</v>
      </c>
      <c r="K392" s="59">
        <f>IFERROR(VLOOKUP(VENTAS[[#This Row],[Código del producto Vendido]],STOCK[],16,FALSE)*VENTAS[[#This Row],[Cantidad]] + VLOOKUP(VENTAS[[#This Row],[Código del producto Vendido]],STOCK[],19,FALSE)*VENTAS[[#This Row],[Cantidad]],VENTAS[[#This Row],[Total]])</f>
        <v>14.75</v>
      </c>
      <c r="L392" s="59">
        <f>VENTAS[[#This Row],[Total]]-VENTAS[[#This Row],[Comisión 10%]]-VENTAS[[#This Row],[Costo SIN Comision]]</f>
        <v>7.25</v>
      </c>
      <c r="M392" s="59"/>
    </row>
    <row r="393" spans="1:13" ht="20" customHeight="1">
      <c r="A393" s="86">
        <v>45138</v>
      </c>
      <c r="B393" s="57"/>
      <c r="C393" s="57"/>
      <c r="D393" s="57"/>
      <c r="E393" s="57" t="s">
        <v>744</v>
      </c>
      <c r="F393" s="58" t="str">
        <f>IFERROR(VLOOKUP(VENTAS[[#This Row],[Código del producto Vendido]],STOCK[],5,FALSE),"-")</f>
        <v>Camiseta corta de manga farol</v>
      </c>
      <c r="G393" s="58">
        <v>1</v>
      </c>
      <c r="H393" s="59">
        <v>10</v>
      </c>
      <c r="I393" s="59">
        <f>VENTAS[[#This Row],[Cantidad]]*VENTAS[[#This Row],[Precio Venta]]</f>
        <v>10</v>
      </c>
      <c r="J393" s="59">
        <f>IF(VENTAS[[#This Row],[Nombre del Gestor]]&gt;1,  VENTAS[[#This Row],[Total]]*10%, 0)</f>
        <v>0</v>
      </c>
      <c r="K393" s="59">
        <f>IFERROR(VLOOKUP(VENTAS[[#This Row],[Código del producto Vendido]],STOCK[],16,FALSE)*VENTAS[[#This Row],[Cantidad]] + VLOOKUP(VENTAS[[#This Row],[Código del producto Vendido]],STOCK[],19,FALSE)*VENTAS[[#This Row],[Cantidad]],VENTAS[[#This Row],[Total]])</f>
        <v>5.7350000000000003</v>
      </c>
      <c r="L393" s="59">
        <f>VENTAS[[#This Row],[Total]]-VENTAS[[#This Row],[Comisión 10%]]-VENTAS[[#This Row],[Costo SIN Comision]]</f>
        <v>4.2649999999999997</v>
      </c>
      <c r="M393" s="59"/>
    </row>
    <row r="394" spans="1:13" ht="20" customHeight="1">
      <c r="A394" s="88"/>
      <c r="B394" s="57"/>
      <c r="C394" s="57"/>
      <c r="D394" s="57"/>
      <c r="E394" s="57" t="s">
        <v>713</v>
      </c>
      <c r="F394" s="58" t="str">
        <f>IFERROR(VLOOKUP(VENTAS[[#This Row],[Código del producto Vendido]],STOCK[],5,FALSE),"-")</f>
        <v>Set 3 piezas bikini</v>
      </c>
      <c r="G394" s="58">
        <v>1</v>
      </c>
      <c r="H394" s="59">
        <v>24</v>
      </c>
      <c r="I394" s="59">
        <f>VENTAS[[#This Row],[Cantidad]]*VENTAS[[#This Row],[Precio Venta]]</f>
        <v>24</v>
      </c>
      <c r="J394" s="59">
        <f>IF(VENTAS[[#This Row],[Nombre del Gestor]]&gt;1,  VENTAS[[#This Row],[Total]]*10%, 0)</f>
        <v>0</v>
      </c>
      <c r="K394" s="59">
        <f>IFERROR(VLOOKUP(VENTAS[[#This Row],[Código del producto Vendido]],STOCK[],16,FALSE)*VENTAS[[#This Row],[Cantidad]] + VLOOKUP(VENTAS[[#This Row],[Código del producto Vendido]],STOCK[],19,FALSE)*VENTAS[[#This Row],[Cantidad]],VENTAS[[#This Row],[Total]])</f>
        <v>16.044444444444444</v>
      </c>
      <c r="L394" s="59">
        <f>VENTAS[[#This Row],[Total]]-VENTAS[[#This Row],[Comisión 10%]]-VENTAS[[#This Row],[Costo SIN Comision]]</f>
        <v>7.9555555555555557</v>
      </c>
      <c r="M394" s="59"/>
    </row>
    <row r="395" spans="1:13" ht="20" customHeight="1">
      <c r="A395" s="89"/>
      <c r="B395" s="57"/>
      <c r="C395" s="57"/>
      <c r="D395" s="57"/>
      <c r="E395" s="57" t="s">
        <v>565</v>
      </c>
      <c r="F395" s="58" t="str">
        <f>IFERROR(VLOOKUP(VENTAS[[#This Row],[Código del producto Vendido]],STOCK[],5,FALSE),"-")</f>
        <v>Pareo pantalón de malla</v>
      </c>
      <c r="G395" s="58">
        <v>1</v>
      </c>
      <c r="H395" s="59">
        <v>15</v>
      </c>
      <c r="I395" s="59">
        <f>VENTAS[[#This Row],[Cantidad]]*VENTAS[[#This Row],[Precio Venta]]</f>
        <v>15</v>
      </c>
      <c r="J395" s="59">
        <f>IF(VENTAS[[#This Row],[Nombre del Gestor]]&gt;1,  VENTAS[[#This Row],[Total]]*10%, 0)</f>
        <v>0</v>
      </c>
      <c r="K395" s="59">
        <f>IFERROR(VLOOKUP(VENTAS[[#This Row],[Código del producto Vendido]],STOCK[],16,FALSE)*VENTAS[[#This Row],[Cantidad]] + VLOOKUP(VENTAS[[#This Row],[Código del producto Vendido]],STOCK[],19,FALSE)*VENTAS[[#This Row],[Cantidad]],VENTAS[[#This Row],[Total]])</f>
        <v>9.3605555555555551</v>
      </c>
      <c r="L395" s="59">
        <f>VENTAS[[#This Row],[Total]]-VENTAS[[#This Row],[Comisión 10%]]-VENTAS[[#This Row],[Costo SIN Comision]]</f>
        <v>5.6394444444444449</v>
      </c>
      <c r="M395" s="59"/>
    </row>
    <row r="396" spans="1:13" ht="20" customHeight="1">
      <c r="A396" s="88"/>
      <c r="B396" s="57"/>
      <c r="C396" s="57"/>
      <c r="D396" s="57"/>
      <c r="E396" s="57" t="s">
        <v>570</v>
      </c>
      <c r="F396" s="58" t="str">
        <f>IFERROR(VLOOKUP(VENTAS[[#This Row],[Código del producto Vendido]],STOCK[],5,FALSE),"-")</f>
        <v>Bikini Elegante con Herrajes</v>
      </c>
      <c r="G396" s="58">
        <v>1</v>
      </c>
      <c r="H396" s="59">
        <v>18</v>
      </c>
      <c r="I396" s="59">
        <f>VENTAS[[#This Row],[Cantidad]]*VENTAS[[#This Row],[Precio Venta]]</f>
        <v>18</v>
      </c>
      <c r="J396" s="59">
        <f>IF(VENTAS[[#This Row],[Nombre del Gestor]]&gt;1,  VENTAS[[#This Row],[Total]]*10%, 0)</f>
        <v>0</v>
      </c>
      <c r="K396" s="59">
        <f>IFERROR(VLOOKUP(VENTAS[[#This Row],[Código del producto Vendido]],STOCK[],16,FALSE)*VENTAS[[#This Row],[Cantidad]] + VLOOKUP(VENTAS[[#This Row],[Código del producto Vendido]],STOCK[],19,FALSE)*VENTAS[[#This Row],[Cantidad]],VENTAS[[#This Row],[Total]])</f>
        <v>12.697222222222221</v>
      </c>
      <c r="L396" s="59">
        <f>VENTAS[[#This Row],[Total]]-VENTAS[[#This Row],[Comisión 10%]]-VENTAS[[#This Row],[Costo SIN Comision]]</f>
        <v>5.3027777777777789</v>
      </c>
      <c r="M396" s="59"/>
    </row>
    <row r="397" spans="1:13" ht="20" customHeight="1">
      <c r="A397" s="89"/>
      <c r="B397" s="57"/>
      <c r="C397" s="57" t="s">
        <v>1132</v>
      </c>
      <c r="D397" s="57"/>
      <c r="E397" s="57" t="s">
        <v>684</v>
      </c>
      <c r="F397" s="58" t="str">
        <f>IFERROR(VLOOKUP(VENTAS[[#This Row],[Código del producto Vendido]],STOCK[],5,FALSE),"-")</f>
        <v xml:space="preserve">Mono Bohemio con cinturón </v>
      </c>
      <c r="G397" s="58">
        <v>1</v>
      </c>
      <c r="H397" s="59">
        <v>15</v>
      </c>
      <c r="I397" s="59">
        <f>VENTAS[[#This Row],[Cantidad]]*VENTAS[[#This Row],[Precio Venta]]</f>
        <v>15</v>
      </c>
      <c r="J397" s="59">
        <f>IF(VENTAS[[#This Row],[Nombre del Gestor]]&gt;1,  VENTAS[[#This Row],[Total]]*10%, 0)</f>
        <v>0</v>
      </c>
      <c r="K397" s="59">
        <f>IFERROR(VLOOKUP(VENTAS[[#This Row],[Código del producto Vendido]],STOCK[],16,FALSE)*VENTAS[[#This Row],[Cantidad]] + VLOOKUP(VENTAS[[#This Row],[Código del producto Vendido]],STOCK[],19,FALSE)*VENTAS[[#This Row],[Cantidad]],VENTAS[[#This Row],[Total]])</f>
        <v>14.702222222222222</v>
      </c>
      <c r="L397" s="59">
        <f>VENTAS[[#This Row],[Total]]-VENTAS[[#This Row],[Comisión 10%]]-VENTAS[[#This Row],[Costo SIN Comision]]</f>
        <v>0.29777777777777814</v>
      </c>
      <c r="M397" s="59"/>
    </row>
    <row r="398" spans="1:13" ht="20" customHeight="1">
      <c r="A398" s="88" t="s">
        <v>1123</v>
      </c>
      <c r="B398" s="57"/>
      <c r="C398" s="57"/>
      <c r="D398" s="57"/>
      <c r="E398" s="57" t="s">
        <v>944</v>
      </c>
      <c r="F398" s="58" t="str">
        <f>IFERROR(VLOOKUP(VENTAS[[#This Row],[Código del producto Vendido]],STOCK[],5,FALSE),"-")</f>
        <v>Bolso de mimbre</v>
      </c>
      <c r="G398" s="58">
        <v>1</v>
      </c>
      <c r="H398" s="59">
        <v>12</v>
      </c>
      <c r="I398" s="59">
        <f>VENTAS[[#This Row],[Cantidad]]*VENTAS[[#This Row],[Precio Venta]]</f>
        <v>12</v>
      </c>
      <c r="J398" s="59">
        <f>IF(VENTAS[[#This Row],[Nombre del Gestor]]&gt;1,  VENTAS[[#This Row],[Total]]*10%, 0)</f>
        <v>0</v>
      </c>
      <c r="K398" s="59">
        <f>IFERROR(VLOOKUP(VENTAS[[#This Row],[Código del producto Vendido]],STOCK[],16,FALSE)*VENTAS[[#This Row],[Cantidad]] + VLOOKUP(VENTAS[[#This Row],[Código del producto Vendido]],STOCK[],19,FALSE)*VENTAS[[#This Row],[Cantidad]],VENTAS[[#This Row],[Total]])</f>
        <v>11.828676470588235</v>
      </c>
      <c r="L398" s="59">
        <f>VENTAS[[#This Row],[Total]]-VENTAS[[#This Row],[Comisión 10%]]-VENTAS[[#This Row],[Costo SIN Comision]]</f>
        <v>0.17132352941176521</v>
      </c>
      <c r="M398" s="59"/>
    </row>
    <row r="399" spans="1:13" ht="20" customHeight="1">
      <c r="A399" s="89" t="s">
        <v>1123</v>
      </c>
      <c r="B399" s="57"/>
      <c r="C399" s="57"/>
      <c r="D399" s="57"/>
      <c r="E399" s="57" t="s">
        <v>863</v>
      </c>
      <c r="F399" s="58" t="str">
        <f>IFERROR(VLOOKUP(VENTAS[[#This Row],[Código del producto Vendido]],STOCK[],5,FALSE),"-")</f>
        <v>Pantaloneta Roja</v>
      </c>
      <c r="G399" s="58">
        <v>1</v>
      </c>
      <c r="H399" s="59">
        <v>20</v>
      </c>
      <c r="I399" s="59">
        <f>VENTAS[[#This Row],[Cantidad]]*VENTAS[[#This Row],[Precio Venta]]</f>
        <v>20</v>
      </c>
      <c r="J399" s="59">
        <f>IF(VENTAS[[#This Row],[Nombre del Gestor]]&gt;1,  VENTAS[[#This Row],[Total]]*10%, 0)</f>
        <v>0</v>
      </c>
      <c r="K399" s="59">
        <f>IFERROR(VLOOKUP(VENTAS[[#This Row],[Código del producto Vendido]],STOCK[],16,FALSE)*VENTAS[[#This Row],[Cantidad]] + VLOOKUP(VENTAS[[#This Row],[Código del producto Vendido]],STOCK[],19,FALSE)*VENTAS[[#This Row],[Cantidad]],VENTAS[[#This Row],[Total]])</f>
        <v>11.609545454545454</v>
      </c>
      <c r="L399" s="59">
        <f>VENTAS[[#This Row],[Total]]-VENTAS[[#This Row],[Comisión 10%]]-VENTAS[[#This Row],[Costo SIN Comision]]</f>
        <v>8.3904545454545456</v>
      </c>
      <c r="M399" s="59"/>
    </row>
    <row r="400" spans="1:13" ht="20" customHeight="1">
      <c r="A400" s="88" t="s">
        <v>1123</v>
      </c>
      <c r="B400" s="57"/>
      <c r="C400" s="57"/>
      <c r="D400" s="57"/>
      <c r="E400" s="57" t="s">
        <v>680</v>
      </c>
      <c r="F400" s="58" t="str">
        <f>IFERROR(VLOOKUP(VENTAS[[#This Row],[Código del producto Vendido]],STOCK[],5,FALSE),"-")</f>
        <v>Bikini Floral</v>
      </c>
      <c r="G400" s="58">
        <v>1</v>
      </c>
      <c r="H400" s="59">
        <v>22</v>
      </c>
      <c r="I400" s="59">
        <f>VENTAS[[#This Row],[Cantidad]]*VENTAS[[#This Row],[Precio Venta]]</f>
        <v>22</v>
      </c>
      <c r="J400" s="59">
        <f>IF(VENTAS[[#This Row],[Nombre del Gestor]]&gt;1,  VENTAS[[#This Row],[Total]]*10%, 0)</f>
        <v>0</v>
      </c>
      <c r="K400" s="59">
        <f>IFERROR(VLOOKUP(VENTAS[[#This Row],[Código del producto Vendido]],STOCK[],16,FALSE)*VENTAS[[#This Row],[Cantidad]] + VLOOKUP(VENTAS[[#This Row],[Código del producto Vendido]],STOCK[],19,FALSE)*VENTAS[[#This Row],[Cantidad]],VENTAS[[#This Row],[Total]])</f>
        <v>13.944444444444445</v>
      </c>
      <c r="L400" s="59">
        <f>VENTAS[[#This Row],[Total]]-VENTAS[[#This Row],[Comisión 10%]]-VENTAS[[#This Row],[Costo SIN Comision]]</f>
        <v>8.0555555555555554</v>
      </c>
      <c r="M400" s="59"/>
    </row>
    <row r="401" spans="1:13" ht="20" customHeight="1">
      <c r="A401" s="89" t="s">
        <v>1123</v>
      </c>
      <c r="B401" s="57"/>
      <c r="C401" s="57"/>
      <c r="D401" s="57"/>
      <c r="E401" s="57" t="s">
        <v>940</v>
      </c>
      <c r="F401" s="58" t="str">
        <f>IFERROR(VLOOKUP(VENTAS[[#This Row],[Código del producto Vendido]],STOCK[],5,FALSE),"-")</f>
        <v>Mono Oblicuo con bolsillo</v>
      </c>
      <c r="G401" s="58">
        <v>1</v>
      </c>
      <c r="H401" s="59">
        <v>22</v>
      </c>
      <c r="I401" s="59">
        <f>VENTAS[[#This Row],[Cantidad]]*VENTAS[[#This Row],[Precio Venta]]</f>
        <v>22</v>
      </c>
      <c r="J401" s="59">
        <f>IF(VENTAS[[#This Row],[Nombre del Gestor]]&gt;1,  VENTAS[[#This Row],[Total]]*10%, 0)</f>
        <v>0</v>
      </c>
      <c r="K401" s="59">
        <f>IFERROR(VLOOKUP(VENTAS[[#This Row],[Código del producto Vendido]],STOCK[],16,FALSE)*VENTAS[[#This Row],[Cantidad]] + VLOOKUP(VENTAS[[#This Row],[Código del producto Vendido]],STOCK[],19,FALSE)*VENTAS[[#This Row],[Cantidad]],VENTAS[[#This Row],[Total]])</f>
        <v>14.548529411764706</v>
      </c>
      <c r="L401" s="59">
        <f>VENTAS[[#This Row],[Total]]-VENTAS[[#This Row],[Comisión 10%]]-VENTAS[[#This Row],[Costo SIN Comision]]</f>
        <v>7.4514705882352938</v>
      </c>
      <c r="M401" s="59"/>
    </row>
    <row r="402" spans="1:13" ht="20" customHeight="1">
      <c r="A402" s="88" t="s">
        <v>1123</v>
      </c>
      <c r="B402" s="57"/>
      <c r="C402" s="57"/>
      <c r="D402" s="57"/>
      <c r="E402" s="57" t="s">
        <v>643</v>
      </c>
      <c r="F402" s="58" t="str">
        <f>IFERROR(VLOOKUP(VENTAS[[#This Row],[Código del producto Vendido]],STOCK[],5,FALSE),"-")</f>
        <v>Jumpsuit palazzo de tie dye</v>
      </c>
      <c r="G402" s="58">
        <v>1</v>
      </c>
      <c r="H402" s="59">
        <v>30</v>
      </c>
      <c r="I402" s="59">
        <f>VENTAS[[#This Row],[Cantidad]]*VENTAS[[#This Row],[Precio Venta]]</f>
        <v>30</v>
      </c>
      <c r="J402" s="59">
        <f>IF(VENTAS[[#This Row],[Nombre del Gestor]]&gt;1,  VENTAS[[#This Row],[Total]]*10%, 0)</f>
        <v>0</v>
      </c>
      <c r="K402" s="59">
        <f>IFERROR(VLOOKUP(VENTAS[[#This Row],[Código del producto Vendido]],STOCK[],16,FALSE)*VENTAS[[#This Row],[Cantidad]] + VLOOKUP(VENTAS[[#This Row],[Código del producto Vendido]],STOCK[],19,FALSE)*VENTAS[[#This Row],[Cantidad]],VENTAS[[#This Row],[Total]])</f>
        <v>16.333333333333336</v>
      </c>
      <c r="L402" s="59">
        <f>VENTAS[[#This Row],[Total]]-VENTAS[[#This Row],[Comisión 10%]]-VENTAS[[#This Row],[Costo SIN Comision]]</f>
        <v>13.666666666666664</v>
      </c>
      <c r="M402" s="59"/>
    </row>
    <row r="403" spans="1:13" ht="20" customHeight="1">
      <c r="A403" s="89" t="s">
        <v>1123</v>
      </c>
      <c r="B403" s="57"/>
      <c r="C403" s="57" t="s">
        <v>1195</v>
      </c>
      <c r="D403" s="57"/>
      <c r="E403" s="57" t="s">
        <v>644</v>
      </c>
      <c r="F403" s="58" t="str">
        <f>IFERROR(VLOOKUP(VENTAS[[#This Row],[Código del producto Vendido]],STOCK[],5,FALSE),"-")</f>
        <v>Conjunto short, camisa y top</v>
      </c>
      <c r="G403" s="58">
        <v>1</v>
      </c>
      <c r="H403" s="59">
        <v>16.829999999999998</v>
      </c>
      <c r="I403" s="59">
        <f>VENTAS[[#This Row],[Cantidad]]*VENTAS[[#This Row],[Precio Venta]]</f>
        <v>16.829999999999998</v>
      </c>
      <c r="J403" s="59">
        <f>IF(VENTAS[[#This Row],[Nombre del Gestor]]&gt;1,  VENTAS[[#This Row],[Total]]*10%, 0)</f>
        <v>0</v>
      </c>
      <c r="K403" s="59">
        <f>IFERROR(VLOOKUP(VENTAS[[#This Row],[Código del producto Vendido]],STOCK[],16,FALSE)*VENTAS[[#This Row],[Cantidad]] + VLOOKUP(VENTAS[[#This Row],[Código del producto Vendido]],STOCK[],19,FALSE)*VENTAS[[#This Row],[Cantidad]],VENTAS[[#This Row],[Total]])</f>
        <v>16.833333333333336</v>
      </c>
      <c r="L403" s="59">
        <f>VENTAS[[#This Row],[Total]]-VENTAS[[#This Row],[Comisión 10%]]-VENTAS[[#This Row],[Costo SIN Comision]]</f>
        <v>-3.3333333333374071E-3</v>
      </c>
      <c r="M403" s="59"/>
    </row>
    <row r="404" spans="1:13" ht="20" customHeight="1">
      <c r="A404" s="88" t="s">
        <v>1123</v>
      </c>
      <c r="B404" s="57"/>
      <c r="C404" s="57"/>
      <c r="D404" s="57"/>
      <c r="E404" s="57" t="s">
        <v>837</v>
      </c>
      <c r="F404" s="58" t="str">
        <f>IFERROR(VLOOKUP(VENTAS[[#This Row],[Código del producto Vendido]],STOCK[],5,FALSE),"-")</f>
        <v>Bikini Rosa canalé</v>
      </c>
      <c r="G404" s="58">
        <v>1</v>
      </c>
      <c r="H404" s="59">
        <v>20</v>
      </c>
      <c r="I404" s="59">
        <f>VENTAS[[#This Row],[Cantidad]]*VENTAS[[#This Row],[Precio Venta]]</f>
        <v>20</v>
      </c>
      <c r="J404" s="59">
        <f>IF(VENTAS[[#This Row],[Nombre del Gestor]]&gt;1,  VENTAS[[#This Row],[Total]]*10%, 0)</f>
        <v>0</v>
      </c>
      <c r="K404" s="59">
        <f>IFERROR(VLOOKUP(VENTAS[[#This Row],[Código del producto Vendido]],STOCK[],16,FALSE)*VENTAS[[#This Row],[Cantidad]] + VLOOKUP(VENTAS[[#This Row],[Código del producto Vendido]],STOCK[],19,FALSE)*VENTAS[[#This Row],[Cantidad]],VENTAS[[#This Row],[Total]])</f>
        <v>13.444444444444445</v>
      </c>
      <c r="L404" s="59">
        <f>VENTAS[[#This Row],[Total]]-VENTAS[[#This Row],[Comisión 10%]]-VENTAS[[#This Row],[Costo SIN Comision]]</f>
        <v>6.5555555555555554</v>
      </c>
      <c r="M404" s="59"/>
    </row>
    <row r="405" spans="1:13" ht="20" customHeight="1">
      <c r="A405" s="89" t="s">
        <v>1123</v>
      </c>
      <c r="B405" s="57"/>
      <c r="C405" s="57"/>
      <c r="D405" s="57"/>
      <c r="E405" s="57" t="s">
        <v>1006</v>
      </c>
      <c r="F405" s="58" t="str">
        <f>IFERROR(VLOOKUP(VENTAS[[#This Row],[Código del producto Vendido]],STOCK[],5,FALSE),"-")</f>
        <v>Pullover Dazy cuello redondo Blanco</v>
      </c>
      <c r="G405" s="58">
        <v>1</v>
      </c>
      <c r="H405" s="59">
        <v>14</v>
      </c>
      <c r="I405" s="59">
        <f>VENTAS[[#This Row],[Cantidad]]*VENTAS[[#This Row],[Precio Venta]]</f>
        <v>14</v>
      </c>
      <c r="J405" s="59">
        <f>IF(VENTAS[[#This Row],[Nombre del Gestor]]&gt;1,  VENTAS[[#This Row],[Total]]*10%, 0)</f>
        <v>0</v>
      </c>
      <c r="K405" s="59">
        <f>IFERROR(VLOOKUP(VENTAS[[#This Row],[Código del producto Vendido]],STOCK[],16,FALSE)*VENTAS[[#This Row],[Cantidad]] + VLOOKUP(VENTAS[[#This Row],[Código del producto Vendido]],STOCK[],19,FALSE)*VENTAS[[#This Row],[Cantidad]],VENTAS[[#This Row],[Total]])</f>
        <v>8.61</v>
      </c>
      <c r="L405" s="59">
        <f>VENTAS[[#This Row],[Total]]-VENTAS[[#This Row],[Comisión 10%]]-VENTAS[[#This Row],[Costo SIN Comision]]</f>
        <v>5.3900000000000006</v>
      </c>
      <c r="M405" s="59"/>
    </row>
    <row r="406" spans="1:13" ht="20" customHeight="1">
      <c r="A406" s="88" t="s">
        <v>1123</v>
      </c>
      <c r="B406" s="57"/>
      <c r="C406" s="57" t="s">
        <v>1124</v>
      </c>
      <c r="D406" s="57"/>
      <c r="E406" s="57" t="s">
        <v>998</v>
      </c>
      <c r="F406" s="58" t="str">
        <f>IFERROR(VLOOKUP(VENTAS[[#This Row],[Código del producto Vendido]],STOCK[],5,FALSE),"-")</f>
        <v>Pullover negro cuello redondo</v>
      </c>
      <c r="G406" s="58">
        <v>1</v>
      </c>
      <c r="H406" s="59">
        <v>14</v>
      </c>
      <c r="I406" s="59">
        <f>VENTAS[[#This Row],[Cantidad]]*VENTAS[[#This Row],[Precio Venta]]</f>
        <v>14</v>
      </c>
      <c r="J406" s="59">
        <f>IF(VENTAS[[#This Row],[Nombre del Gestor]]&gt;1,  VENTAS[[#This Row],[Total]]*10%, 0)</f>
        <v>0</v>
      </c>
      <c r="K406" s="59">
        <f>IFERROR(VLOOKUP(VENTAS[[#This Row],[Código del producto Vendido]],STOCK[],16,FALSE)*VENTAS[[#This Row],[Cantidad]] + VLOOKUP(VENTAS[[#This Row],[Código del producto Vendido]],STOCK[],19,FALSE)*VENTAS[[#This Row],[Cantidad]],VENTAS[[#This Row],[Total]])</f>
        <v>8.5300000000000011</v>
      </c>
      <c r="L406" s="59">
        <f>VENTAS[[#This Row],[Total]]-VENTAS[[#This Row],[Comisión 10%]]-VENTAS[[#This Row],[Costo SIN Comision]]</f>
        <v>5.4699999999999989</v>
      </c>
      <c r="M406" s="59"/>
    </row>
    <row r="407" spans="1:13" ht="20" customHeight="1">
      <c r="A407" s="89" t="s">
        <v>1123</v>
      </c>
      <c r="B407" s="57"/>
      <c r="C407" s="57" t="s">
        <v>1124</v>
      </c>
      <c r="D407" s="57"/>
      <c r="E407" s="57" t="s">
        <v>1051</v>
      </c>
      <c r="F407" s="58" t="str">
        <f>IFERROR(VLOOKUP(VENTAS[[#This Row],[Código del producto Vendido]],STOCK[],5,FALSE),"-")</f>
        <v xml:space="preserve">Short elegante de pierna ancha con doblez </v>
      </c>
      <c r="G407" s="58">
        <v>1</v>
      </c>
      <c r="H407" s="59">
        <v>20</v>
      </c>
      <c r="I407" s="59">
        <f>VENTAS[[#This Row],[Cantidad]]*VENTAS[[#This Row],[Precio Venta]]</f>
        <v>20</v>
      </c>
      <c r="J407" s="59">
        <f>IF(VENTAS[[#This Row],[Nombre del Gestor]]&gt;1,  VENTAS[[#This Row],[Total]]*10%, 0)</f>
        <v>0</v>
      </c>
      <c r="K407" s="59">
        <f>IFERROR(VLOOKUP(VENTAS[[#This Row],[Código del producto Vendido]],STOCK[],16,FALSE)*VENTAS[[#This Row],[Cantidad]] + VLOOKUP(VENTAS[[#This Row],[Código del producto Vendido]],STOCK[],19,FALSE)*VENTAS[[#This Row],[Cantidad]],VENTAS[[#This Row],[Total]])</f>
        <v>14.37</v>
      </c>
      <c r="L407" s="59">
        <f>VENTAS[[#This Row],[Total]]-VENTAS[[#This Row],[Comisión 10%]]-VENTAS[[#This Row],[Costo SIN Comision]]</f>
        <v>5.6300000000000008</v>
      </c>
      <c r="M407" s="59"/>
    </row>
    <row r="408" spans="1:13" ht="20" customHeight="1">
      <c r="A408" s="88" t="s">
        <v>1123</v>
      </c>
      <c r="B408" s="57"/>
      <c r="C408" s="57" t="s">
        <v>1124</v>
      </c>
      <c r="D408" s="57"/>
      <c r="E408" s="57" t="s">
        <v>1053</v>
      </c>
      <c r="F408" s="58" t="str">
        <f>IFERROR(VLOOKUP(VENTAS[[#This Row],[Código del producto Vendido]],STOCK[],5,FALSE),"-")</f>
        <v>Cinturón de hebilla dorada</v>
      </c>
      <c r="G408" s="58">
        <v>1</v>
      </c>
      <c r="H408" s="59">
        <v>12</v>
      </c>
      <c r="I408" s="59">
        <f>VENTAS[[#This Row],[Cantidad]]*VENTAS[[#This Row],[Precio Venta]]</f>
        <v>12</v>
      </c>
      <c r="J408" s="59">
        <f>IF(VENTAS[[#This Row],[Nombre del Gestor]]&gt;1,  VENTAS[[#This Row],[Total]]*10%, 0)</f>
        <v>0</v>
      </c>
      <c r="K408" s="59">
        <f>IFERROR(VLOOKUP(VENTAS[[#This Row],[Código del producto Vendido]],STOCK[],16,FALSE)*VENTAS[[#This Row],[Cantidad]] + VLOOKUP(VENTAS[[#This Row],[Código del producto Vendido]],STOCK[],19,FALSE)*VENTAS[[#This Row],[Cantidad]],VENTAS[[#This Row],[Total]])</f>
        <v>5.17</v>
      </c>
      <c r="L408" s="59">
        <f>VENTAS[[#This Row],[Total]]-VENTAS[[#This Row],[Comisión 10%]]-VENTAS[[#This Row],[Costo SIN Comision]]</f>
        <v>6.83</v>
      </c>
      <c r="M408" s="59"/>
    </row>
    <row r="409" spans="1:13" ht="20" customHeight="1">
      <c r="A409" s="89" t="s">
        <v>1123</v>
      </c>
      <c r="B409" s="57"/>
      <c r="C409" s="57" t="s">
        <v>1124</v>
      </c>
      <c r="D409" s="57"/>
      <c r="E409" s="57" t="s">
        <v>1054</v>
      </c>
      <c r="F409" s="58" t="str">
        <f>IFERROR(VLOOKUP(VENTAS[[#This Row],[Código del producto Vendido]],STOCK[],5,FALSE),"-")</f>
        <v>Cinturón negro con hebilla dorada</v>
      </c>
      <c r="G409" s="58">
        <v>1</v>
      </c>
      <c r="H409" s="59">
        <v>12</v>
      </c>
      <c r="I409" s="59">
        <f>VENTAS[[#This Row],[Cantidad]]*VENTAS[[#This Row],[Precio Venta]]</f>
        <v>12</v>
      </c>
      <c r="J409" s="59">
        <f>IF(VENTAS[[#This Row],[Nombre del Gestor]]&gt;1,  VENTAS[[#This Row],[Total]]*10%, 0)</f>
        <v>0</v>
      </c>
      <c r="K409" s="59">
        <f>IFERROR(VLOOKUP(VENTAS[[#This Row],[Código del producto Vendido]],STOCK[],16,FALSE)*VENTAS[[#This Row],[Cantidad]] + VLOOKUP(VENTAS[[#This Row],[Código del producto Vendido]],STOCK[],19,FALSE)*VENTAS[[#This Row],[Cantidad]],VENTAS[[#This Row],[Total]])</f>
        <v>4.6099999999999994</v>
      </c>
      <c r="L409" s="59">
        <f>VENTAS[[#This Row],[Total]]-VENTAS[[#This Row],[Comisión 10%]]-VENTAS[[#This Row],[Costo SIN Comision]]</f>
        <v>7.3900000000000006</v>
      </c>
      <c r="M409" s="59"/>
    </row>
    <row r="410" spans="1:13" ht="20" customHeight="1">
      <c r="A410" s="88" t="s">
        <v>1123</v>
      </c>
      <c r="B410" s="57"/>
      <c r="C410" s="57" t="s">
        <v>1125</v>
      </c>
      <c r="D410" s="57"/>
      <c r="E410" s="57" t="s">
        <v>1083</v>
      </c>
      <c r="F410" s="58" t="str">
        <f>IFERROR(VLOOKUP(VENTAS[[#This Row],[Código del producto Vendido]],STOCK[],5,FALSE),"-")</f>
        <v>Pantaloneta negra con abertura</v>
      </c>
      <c r="G410" s="58">
        <v>1</v>
      </c>
      <c r="H410" s="59">
        <v>23</v>
      </c>
      <c r="I410" s="59">
        <f>VENTAS[[#This Row],[Cantidad]]*VENTAS[[#This Row],[Precio Venta]]</f>
        <v>23</v>
      </c>
      <c r="J410" s="59">
        <f>IF(VENTAS[[#This Row],[Nombre del Gestor]]&gt;1,  VENTAS[[#This Row],[Total]]*10%, 0)</f>
        <v>0</v>
      </c>
      <c r="K410" s="59">
        <f>IFERROR(VLOOKUP(VENTAS[[#This Row],[Código del producto Vendido]],STOCK[],16,FALSE)*VENTAS[[#This Row],[Cantidad]] + VLOOKUP(VENTAS[[#This Row],[Código del producto Vendido]],STOCK[],19,FALSE)*VENTAS[[#This Row],[Cantidad]],VENTAS[[#This Row],[Total]])</f>
        <v>15.22</v>
      </c>
      <c r="L410" s="59">
        <f>VENTAS[[#This Row],[Total]]-VENTAS[[#This Row],[Comisión 10%]]-VENTAS[[#This Row],[Costo SIN Comision]]</f>
        <v>7.7799999999999994</v>
      </c>
      <c r="M410" s="59"/>
    </row>
    <row r="411" spans="1:13" ht="20" customHeight="1">
      <c r="A411" s="89" t="s">
        <v>1123</v>
      </c>
      <c r="B411" s="57"/>
      <c r="C411" s="57" t="s">
        <v>1125</v>
      </c>
      <c r="D411" s="57"/>
      <c r="E411" s="57" t="s">
        <v>1085</v>
      </c>
      <c r="F411" s="58" t="str">
        <f>IFERROR(VLOOKUP(VENTAS[[#This Row],[Código del producto Vendido]],STOCK[],5,FALSE),"-")</f>
        <v>Top asimétrico blanco</v>
      </c>
      <c r="G411" s="58">
        <v>1</v>
      </c>
      <c r="H411" s="59">
        <v>12</v>
      </c>
      <c r="I411" s="59">
        <f>VENTAS[[#This Row],[Cantidad]]*VENTAS[[#This Row],[Precio Venta]]</f>
        <v>12</v>
      </c>
      <c r="J411" s="59">
        <f>IF(VENTAS[[#This Row],[Nombre del Gestor]]&gt;1,  VENTAS[[#This Row],[Total]]*10%, 0)</f>
        <v>0</v>
      </c>
      <c r="K411" s="59">
        <f>IFERROR(VLOOKUP(VENTAS[[#This Row],[Código del producto Vendido]],STOCK[],16,FALSE)*VENTAS[[#This Row],[Cantidad]] + VLOOKUP(VENTAS[[#This Row],[Código del producto Vendido]],STOCK[],19,FALSE)*VENTAS[[#This Row],[Cantidad]],VENTAS[[#This Row],[Total]])</f>
        <v>5.77</v>
      </c>
      <c r="L411" s="59">
        <f>VENTAS[[#This Row],[Total]]-VENTAS[[#This Row],[Comisión 10%]]-VENTAS[[#This Row],[Costo SIN Comision]]</f>
        <v>6.23</v>
      </c>
      <c r="M411" s="59"/>
    </row>
    <row r="412" spans="1:13" ht="20" customHeight="1">
      <c r="A412" s="88" t="s">
        <v>1123</v>
      </c>
      <c r="B412" s="57"/>
      <c r="C412" s="57" t="s">
        <v>1125</v>
      </c>
      <c r="D412" s="57"/>
      <c r="E412" s="57" t="s">
        <v>1096</v>
      </c>
      <c r="F412" s="58" t="str">
        <f>IFERROR(VLOOKUP(VENTAS[[#This Row],[Código del producto Vendido]],STOCK[],5,FALSE),"-")</f>
        <v>Pantalón rosado fuccia</v>
      </c>
      <c r="G412" s="58">
        <v>1</v>
      </c>
      <c r="H412" s="59">
        <v>30</v>
      </c>
      <c r="I412" s="59">
        <f>VENTAS[[#This Row],[Cantidad]]*VENTAS[[#This Row],[Precio Venta]]</f>
        <v>30</v>
      </c>
      <c r="J412" s="59">
        <f>IF(VENTAS[[#This Row],[Nombre del Gestor]]&gt;1,  VENTAS[[#This Row],[Total]]*10%, 0)</f>
        <v>0</v>
      </c>
      <c r="K412" s="59">
        <f>IFERROR(VLOOKUP(VENTAS[[#This Row],[Código del producto Vendido]],STOCK[],16,FALSE)*VENTAS[[#This Row],[Cantidad]] + VLOOKUP(VENTAS[[#This Row],[Código del producto Vendido]],STOCK[],19,FALSE)*VENTAS[[#This Row],[Cantidad]],VENTAS[[#This Row],[Total]])</f>
        <v>20.78</v>
      </c>
      <c r="L412" s="59">
        <f>VENTAS[[#This Row],[Total]]-VENTAS[[#This Row],[Comisión 10%]]-VENTAS[[#This Row],[Costo SIN Comision]]</f>
        <v>9.2199999999999989</v>
      </c>
      <c r="M412" s="59"/>
    </row>
    <row r="413" spans="1:13" ht="20" customHeight="1">
      <c r="A413" s="89" t="s">
        <v>1123</v>
      </c>
      <c r="B413" s="57"/>
      <c r="C413" s="57" t="s">
        <v>1125</v>
      </c>
      <c r="D413" s="57"/>
      <c r="E413" s="57" t="s">
        <v>1068</v>
      </c>
      <c r="F413" s="58" t="str">
        <f>IFERROR(VLOOKUP(VENTAS[[#This Row],[Código del producto Vendido]],STOCK[],5,FALSE),"-")</f>
        <v>-</v>
      </c>
      <c r="G413" s="58">
        <v>1</v>
      </c>
      <c r="H413" s="59">
        <v>30</v>
      </c>
      <c r="I413" s="59">
        <f>VENTAS[[#This Row],[Cantidad]]*VENTAS[[#This Row],[Precio Venta]]</f>
        <v>30</v>
      </c>
      <c r="J413" s="59">
        <f>IF(VENTAS[[#This Row],[Nombre del Gestor]]&gt;1,  VENTAS[[#This Row],[Total]]*10%, 0)</f>
        <v>0</v>
      </c>
      <c r="K413" s="59">
        <f>IFERROR(VLOOKUP(VENTAS[[#This Row],[Código del producto Vendido]],STOCK[],16,FALSE)*VENTAS[[#This Row],[Cantidad]] + VLOOKUP(VENTAS[[#This Row],[Código del producto Vendido]],STOCK[],19,FALSE)*VENTAS[[#This Row],[Cantidad]],VENTAS[[#This Row],[Total]])</f>
        <v>30</v>
      </c>
      <c r="L413" s="59">
        <f>VENTAS[[#This Row],[Total]]-VENTAS[[#This Row],[Comisión 10%]]-VENTAS[[#This Row],[Costo SIN Comision]]</f>
        <v>0</v>
      </c>
      <c r="M413" s="59"/>
    </row>
    <row r="414" spans="1:13" ht="20" customHeight="1">
      <c r="A414" s="88" t="s">
        <v>1123</v>
      </c>
      <c r="B414" s="57"/>
      <c r="C414" s="57" t="s">
        <v>1125</v>
      </c>
      <c r="D414" s="57"/>
      <c r="E414" s="57" t="s">
        <v>878</v>
      </c>
      <c r="F414" s="58" t="str">
        <f>IFERROR(VLOOKUP(VENTAS[[#This Row],[Código del producto Vendido]],STOCK[],5,FALSE),"-")</f>
        <v>Pantalón Business Básico</v>
      </c>
      <c r="G414" s="58">
        <v>1</v>
      </c>
      <c r="H414" s="59">
        <v>30</v>
      </c>
      <c r="I414" s="59">
        <f>VENTAS[[#This Row],[Cantidad]]*VENTAS[[#This Row],[Precio Venta]]</f>
        <v>30</v>
      </c>
      <c r="J414" s="59">
        <f>IF(VENTAS[[#This Row],[Nombre del Gestor]]&gt;1,  VENTAS[[#This Row],[Total]]*10%, 0)</f>
        <v>0</v>
      </c>
      <c r="K414" s="59">
        <f>IFERROR(VLOOKUP(VENTAS[[#This Row],[Código del producto Vendido]],STOCK[],16,FALSE)*VENTAS[[#This Row],[Cantidad]] + VLOOKUP(VENTAS[[#This Row],[Código del producto Vendido]],STOCK[],19,FALSE)*VENTAS[[#This Row],[Cantidad]],VENTAS[[#This Row],[Total]])</f>
        <v>21.372272727272726</v>
      </c>
      <c r="L414" s="59">
        <f>VENTAS[[#This Row],[Total]]-VENTAS[[#This Row],[Comisión 10%]]-VENTAS[[#This Row],[Costo SIN Comision]]</f>
        <v>8.6277272727272738</v>
      </c>
      <c r="M414" s="59"/>
    </row>
    <row r="415" spans="1:13" ht="20" customHeight="1">
      <c r="A415" s="89" t="s">
        <v>1123</v>
      </c>
      <c r="B415" s="57"/>
      <c r="C415" s="57" t="s">
        <v>1125</v>
      </c>
      <c r="D415" s="57"/>
      <c r="E415" s="57" t="s">
        <v>685</v>
      </c>
      <c r="F415" s="58" t="str">
        <f>IFERROR(VLOOKUP(VENTAS[[#This Row],[Código del producto Vendido]],STOCK[],5,FALSE),"-")</f>
        <v>Vestido con cordón de espalda cruzada</v>
      </c>
      <c r="G415" s="58">
        <v>1</v>
      </c>
      <c r="H415" s="59">
        <v>28</v>
      </c>
      <c r="I415" s="59">
        <f>VENTAS[[#This Row],[Cantidad]]*VENTAS[[#This Row],[Precio Venta]]</f>
        <v>28</v>
      </c>
      <c r="J415" s="59">
        <f>IF(VENTAS[[#This Row],[Nombre del Gestor]]&gt;1,  VENTAS[[#This Row],[Total]]*10%, 0)</f>
        <v>0</v>
      </c>
      <c r="K415" s="59">
        <f>IFERROR(VLOOKUP(VENTAS[[#This Row],[Código del producto Vendido]],STOCK[],16,FALSE)*VENTAS[[#This Row],[Cantidad]] + VLOOKUP(VENTAS[[#This Row],[Código del producto Vendido]],STOCK[],19,FALSE)*VENTAS[[#This Row],[Cantidad]],VENTAS[[#This Row],[Total]])</f>
        <v>15.907777777777778</v>
      </c>
      <c r="L415" s="59">
        <f>VENTAS[[#This Row],[Total]]-VENTAS[[#This Row],[Comisión 10%]]-VENTAS[[#This Row],[Costo SIN Comision]]</f>
        <v>12.092222222222222</v>
      </c>
      <c r="M415" s="59"/>
    </row>
    <row r="416" spans="1:13" ht="20" customHeight="1">
      <c r="A416" s="88" t="s">
        <v>1123</v>
      </c>
      <c r="B416" s="57"/>
      <c r="C416" s="57" t="s">
        <v>1126</v>
      </c>
      <c r="D416" s="57"/>
      <c r="E416" s="57" t="s">
        <v>614</v>
      </c>
      <c r="F416" s="58" t="str">
        <f>IFERROR(VLOOKUP(VENTAS[[#This Row],[Código del producto Vendido]],STOCK[],5,FALSE),"-")</f>
        <v>Pantalón pierna ancha con cinturón</v>
      </c>
      <c r="G416" s="58">
        <v>1</v>
      </c>
      <c r="H416" s="59">
        <v>25</v>
      </c>
      <c r="I416" s="59">
        <f>VENTAS[[#This Row],[Cantidad]]*VENTAS[[#This Row],[Precio Venta]]</f>
        <v>25</v>
      </c>
      <c r="J416" s="59">
        <f>IF(VENTAS[[#This Row],[Nombre del Gestor]]&gt;1,  VENTAS[[#This Row],[Total]]*10%, 0)</f>
        <v>0</v>
      </c>
      <c r="K416" s="59">
        <f>IFERROR(VLOOKUP(VENTAS[[#This Row],[Código del producto Vendido]],STOCK[],16,FALSE)*VENTAS[[#This Row],[Cantidad]] + VLOOKUP(VENTAS[[#This Row],[Código del producto Vendido]],STOCK[],19,FALSE)*VENTAS[[#This Row],[Cantidad]],VENTAS[[#This Row],[Total]])</f>
        <v>13.944444444444445</v>
      </c>
      <c r="L416" s="59">
        <f>VENTAS[[#This Row],[Total]]-VENTAS[[#This Row],[Comisión 10%]]-VENTAS[[#This Row],[Costo SIN Comision]]</f>
        <v>11.055555555555555</v>
      </c>
      <c r="M416" s="59"/>
    </row>
    <row r="417" spans="1:13" ht="20" customHeight="1">
      <c r="A417" s="89" t="s">
        <v>1127</v>
      </c>
      <c r="B417" s="57"/>
      <c r="C417" s="57" t="s">
        <v>1126</v>
      </c>
      <c r="D417" s="57"/>
      <c r="E417" s="57" t="s">
        <v>919</v>
      </c>
      <c r="F417" s="58" t="str">
        <f>IFERROR(VLOOKUP(VENTAS[[#This Row],[Código del producto Vendido]],STOCK[],5,FALSE),"-")</f>
        <v>Pantaloneta Camel</v>
      </c>
      <c r="G417" s="58">
        <v>1</v>
      </c>
      <c r="H417" s="59">
        <v>30</v>
      </c>
      <c r="I417" s="59">
        <f>VENTAS[[#This Row],[Cantidad]]*VENTAS[[#This Row],[Precio Venta]]</f>
        <v>30</v>
      </c>
      <c r="J417" s="59">
        <f>IF(VENTAS[[#This Row],[Nombre del Gestor]]&gt;1,  VENTAS[[#This Row],[Total]]*10%, 0)</f>
        <v>0</v>
      </c>
      <c r="K417" s="59">
        <f>IFERROR(VLOOKUP(VENTAS[[#This Row],[Código del producto Vendido]],STOCK[],16,FALSE)*VENTAS[[#This Row],[Cantidad]] + VLOOKUP(VENTAS[[#This Row],[Código del producto Vendido]],STOCK[],19,FALSE)*VENTAS[[#This Row],[Cantidad]],VENTAS[[#This Row],[Total]])</f>
        <v>18.647727272727273</v>
      </c>
      <c r="L417" s="59">
        <f>VENTAS[[#This Row],[Total]]-VENTAS[[#This Row],[Comisión 10%]]-VENTAS[[#This Row],[Costo SIN Comision]]</f>
        <v>11.352272727272727</v>
      </c>
      <c r="M417" s="59"/>
    </row>
    <row r="418" spans="1:13" ht="20" customHeight="1">
      <c r="A418" s="88" t="s">
        <v>1127</v>
      </c>
      <c r="B418" s="57"/>
      <c r="C418" s="57" t="s">
        <v>1125</v>
      </c>
      <c r="D418" s="57"/>
      <c r="E418" s="57" t="s">
        <v>1031</v>
      </c>
      <c r="F418" s="58" t="str">
        <f>IFERROR(VLOOKUP(VENTAS[[#This Row],[Código del producto Vendido]],STOCK[],5,FALSE),"-")</f>
        <v>Camisa Blanca</v>
      </c>
      <c r="G418" s="58">
        <v>1</v>
      </c>
      <c r="H418" s="59">
        <v>20</v>
      </c>
      <c r="I418" s="59">
        <f>VENTAS[[#This Row],[Cantidad]]*VENTAS[[#This Row],[Precio Venta]]</f>
        <v>20</v>
      </c>
      <c r="J418" s="59">
        <f>IF(VENTAS[[#This Row],[Nombre del Gestor]]&gt;1,  VENTAS[[#This Row],[Total]]*10%, 0)</f>
        <v>0</v>
      </c>
      <c r="K418" s="59">
        <f>IFERROR(VLOOKUP(VENTAS[[#This Row],[Código del producto Vendido]],STOCK[],16,FALSE)*VENTAS[[#This Row],[Cantidad]] + VLOOKUP(VENTAS[[#This Row],[Código del producto Vendido]],STOCK[],19,FALSE)*VENTAS[[#This Row],[Cantidad]],VENTAS[[#This Row],[Total]])</f>
        <v>12.9</v>
      </c>
      <c r="L418" s="59">
        <f>VENTAS[[#This Row],[Total]]-VENTAS[[#This Row],[Comisión 10%]]-VENTAS[[#This Row],[Costo SIN Comision]]</f>
        <v>7.1</v>
      </c>
      <c r="M418" s="59"/>
    </row>
    <row r="419" spans="1:13" ht="20" customHeight="1">
      <c r="A419" s="89" t="s">
        <v>1127</v>
      </c>
      <c r="B419" s="57"/>
      <c r="C419" s="57" t="s">
        <v>509</v>
      </c>
      <c r="D419" s="57"/>
      <c r="E419" s="57" t="s">
        <v>1033</v>
      </c>
      <c r="F419" s="58" t="str">
        <f>IFERROR(VLOOKUP(VENTAS[[#This Row],[Código del producto Vendido]],STOCK[],5,FALSE),"-")</f>
        <v>Camisa Blanca</v>
      </c>
      <c r="G419" s="58">
        <v>1</v>
      </c>
      <c r="H419" s="59">
        <v>20</v>
      </c>
      <c r="I419" s="59">
        <f>VENTAS[[#This Row],[Cantidad]]*VENTAS[[#This Row],[Precio Venta]]</f>
        <v>20</v>
      </c>
      <c r="J419" s="59">
        <f>IF(VENTAS[[#This Row],[Nombre del Gestor]]&gt;1,  VENTAS[[#This Row],[Total]]*10%, 0)</f>
        <v>0</v>
      </c>
      <c r="K419" s="59">
        <f>IFERROR(VLOOKUP(VENTAS[[#This Row],[Código del producto Vendido]],STOCK[],16,FALSE)*VENTAS[[#This Row],[Cantidad]] + VLOOKUP(VENTAS[[#This Row],[Código del producto Vendido]],STOCK[],19,FALSE)*VENTAS[[#This Row],[Cantidad]],VENTAS[[#This Row],[Total]])</f>
        <v>12.9</v>
      </c>
      <c r="L419" s="59">
        <f>VENTAS[[#This Row],[Total]]-VENTAS[[#This Row],[Comisión 10%]]-VENTAS[[#This Row],[Costo SIN Comision]]</f>
        <v>7.1</v>
      </c>
      <c r="M419" s="59"/>
    </row>
    <row r="420" spans="1:13" ht="20" customHeight="1">
      <c r="A420" s="88" t="s">
        <v>1127</v>
      </c>
      <c r="B420" s="57"/>
      <c r="C420" s="57" t="s">
        <v>509</v>
      </c>
      <c r="D420" s="57"/>
      <c r="E420" s="57" t="s">
        <v>1017</v>
      </c>
      <c r="F420" s="58" t="str">
        <f>IFERROR(VLOOKUP(VENTAS[[#This Row],[Código del producto Vendido]],STOCK[],5,FALSE),"-")</f>
        <v>Short de mezclilla clara con doblez</v>
      </c>
      <c r="G420" s="58">
        <v>1</v>
      </c>
      <c r="H420" s="59">
        <v>25</v>
      </c>
      <c r="I420" s="59">
        <f>VENTAS[[#This Row],[Cantidad]]*VENTAS[[#This Row],[Precio Venta]]</f>
        <v>25</v>
      </c>
      <c r="J420" s="59">
        <f>IF(VENTAS[[#This Row],[Nombre del Gestor]]&gt;1,  VENTAS[[#This Row],[Total]]*10%, 0)</f>
        <v>0</v>
      </c>
      <c r="K420" s="59">
        <f>IFERROR(VLOOKUP(VENTAS[[#This Row],[Código del producto Vendido]],STOCK[],16,FALSE)*VENTAS[[#This Row],[Cantidad]] + VLOOKUP(VENTAS[[#This Row],[Código del producto Vendido]],STOCK[],19,FALSE)*VENTAS[[#This Row],[Cantidad]],VENTAS[[#This Row],[Total]])</f>
        <v>14.29</v>
      </c>
      <c r="L420" s="59">
        <f>VENTAS[[#This Row],[Total]]-VENTAS[[#This Row],[Comisión 10%]]-VENTAS[[#This Row],[Costo SIN Comision]]</f>
        <v>10.71</v>
      </c>
      <c r="M420" s="59"/>
    </row>
    <row r="421" spans="1:13" ht="20" customHeight="1">
      <c r="A421" s="89" t="s">
        <v>1127</v>
      </c>
      <c r="B421" s="57"/>
      <c r="C421" s="57" t="s">
        <v>1125</v>
      </c>
      <c r="D421" s="57"/>
      <c r="E421" s="57" t="s">
        <v>949</v>
      </c>
      <c r="F421" s="58" t="str">
        <f>IFERROR(VLOOKUP(VENTAS[[#This Row],[Código del producto Vendido]],STOCK[],5,FALSE),"-")</f>
        <v>Set de lencería de encaje</v>
      </c>
      <c r="G421" s="58">
        <v>1</v>
      </c>
      <c r="H421" s="59">
        <v>15</v>
      </c>
      <c r="I421" s="59">
        <f>VENTAS[[#This Row],[Cantidad]]*VENTAS[[#This Row],[Precio Venta]]</f>
        <v>15</v>
      </c>
      <c r="J421" s="59">
        <f>IF(VENTAS[[#This Row],[Nombre del Gestor]]&gt;1,  VENTAS[[#This Row],[Total]]*10%, 0)</f>
        <v>0</v>
      </c>
      <c r="K421" s="59">
        <f>IFERROR(VLOOKUP(VENTAS[[#This Row],[Código del producto Vendido]],STOCK[],16,FALSE)*VENTAS[[#This Row],[Cantidad]] + VLOOKUP(VENTAS[[#This Row],[Código del producto Vendido]],STOCK[],19,FALSE)*VENTAS[[#This Row],[Cantidad]],VENTAS[[#This Row],[Total]])</f>
        <v>7.1088235294117643</v>
      </c>
      <c r="L421" s="59">
        <f>VENTAS[[#This Row],[Total]]-VENTAS[[#This Row],[Comisión 10%]]-VENTAS[[#This Row],[Costo SIN Comision]]</f>
        <v>7.8911764705882357</v>
      </c>
      <c r="M421" s="59"/>
    </row>
    <row r="422" spans="1:13" ht="20" customHeight="1">
      <c r="A422" s="88" t="s">
        <v>1127</v>
      </c>
      <c r="B422" s="57"/>
      <c r="C422" s="57" t="s">
        <v>509</v>
      </c>
      <c r="D422" s="57"/>
      <c r="E422" s="57" t="s">
        <v>897</v>
      </c>
      <c r="F422" s="58" t="str">
        <f>IFERROR(VLOOKUP(VENTAS[[#This Row],[Código del producto Vendido]],STOCK[],5,FALSE),"-")</f>
        <v>Bañador una pieza con estampado de planta cremallera</v>
      </c>
      <c r="G422" s="58">
        <v>1</v>
      </c>
      <c r="H422" s="59">
        <v>25</v>
      </c>
      <c r="I422" s="59">
        <f>VENTAS[[#This Row],[Cantidad]]*VENTAS[[#This Row],[Precio Venta]]</f>
        <v>25</v>
      </c>
      <c r="J422" s="59">
        <f>IF(VENTAS[[#This Row],[Nombre del Gestor]]&gt;1,  VENTAS[[#This Row],[Total]]*10%, 0)</f>
        <v>0</v>
      </c>
      <c r="K422" s="59">
        <f>IFERROR(VLOOKUP(VENTAS[[#This Row],[Código del producto Vendido]],STOCK[],16,FALSE)*VENTAS[[#This Row],[Cantidad]] + VLOOKUP(VENTAS[[#This Row],[Código del producto Vendido]],STOCK[],19,FALSE)*VENTAS[[#This Row],[Cantidad]],VENTAS[[#This Row],[Total]])</f>
        <v>14.645454545454545</v>
      </c>
      <c r="L422" s="59">
        <f>VENTAS[[#This Row],[Total]]-VENTAS[[#This Row],[Comisión 10%]]-VENTAS[[#This Row],[Costo SIN Comision]]</f>
        <v>10.354545454545455</v>
      </c>
      <c r="M422" s="59"/>
    </row>
    <row r="423" spans="1:13" ht="20" customHeight="1">
      <c r="A423" s="89" t="s">
        <v>1127</v>
      </c>
      <c r="B423" s="57"/>
      <c r="C423" s="57" t="s">
        <v>23</v>
      </c>
      <c r="D423" s="57"/>
      <c r="E423" s="57" t="s">
        <v>1069</v>
      </c>
      <c r="F423" s="58" t="str">
        <f>IFERROR(VLOOKUP(VENTAS[[#This Row],[Código del producto Vendido]],STOCK[],5,FALSE),"-")</f>
        <v>Pantaloneta verde</v>
      </c>
      <c r="G423" s="58">
        <v>1</v>
      </c>
      <c r="H423" s="59">
        <v>18.52</v>
      </c>
      <c r="I423" s="59">
        <f>VENTAS[[#This Row],[Cantidad]]*VENTAS[[#This Row],[Precio Venta]]</f>
        <v>18.52</v>
      </c>
      <c r="J423" s="59">
        <f>IF(VENTAS[[#This Row],[Nombre del Gestor]]&gt;1,  VENTAS[[#This Row],[Total]]*10%, 0)</f>
        <v>0</v>
      </c>
      <c r="K423" s="59">
        <f>IFERROR(VLOOKUP(VENTAS[[#This Row],[Código del producto Vendido]],STOCK[],16,FALSE)*VENTAS[[#This Row],[Cantidad]] + VLOOKUP(VENTAS[[#This Row],[Código del producto Vendido]],STOCK[],19,FALSE)*VENTAS[[#This Row],[Cantidad]],VENTAS[[#This Row],[Total]])</f>
        <v>18.3</v>
      </c>
      <c r="L423" s="59">
        <f>VENTAS[[#This Row],[Total]]-VENTAS[[#This Row],[Comisión 10%]]-VENTAS[[#This Row],[Costo SIN Comision]]</f>
        <v>0.21999999999999886</v>
      </c>
      <c r="M423" s="59"/>
    </row>
    <row r="424" spans="1:13" ht="20" customHeight="1">
      <c r="A424" s="88" t="s">
        <v>1127</v>
      </c>
      <c r="B424" s="57"/>
      <c r="C424" s="57" t="s">
        <v>1125</v>
      </c>
      <c r="D424" s="57"/>
      <c r="E424" s="57" t="s">
        <v>1087</v>
      </c>
      <c r="F424" s="58" t="str">
        <f>IFERROR(VLOOKUP(VENTAS[[#This Row],[Código del producto Vendido]],STOCK[],5,FALSE),"-")</f>
        <v>Top blanco cuello V con encaje</v>
      </c>
      <c r="G424" s="58">
        <v>1</v>
      </c>
      <c r="H424" s="59">
        <v>12</v>
      </c>
      <c r="I424" s="59">
        <f>VENTAS[[#This Row],[Cantidad]]*VENTAS[[#This Row],[Precio Venta]]</f>
        <v>12</v>
      </c>
      <c r="J424" s="59">
        <f>IF(VENTAS[[#This Row],[Nombre del Gestor]]&gt;1,  VENTAS[[#This Row],[Total]]*10%, 0)</f>
        <v>0</v>
      </c>
      <c r="K424" s="59">
        <f>IFERROR(VLOOKUP(VENTAS[[#This Row],[Código del producto Vendido]],STOCK[],16,FALSE)*VENTAS[[#This Row],[Cantidad]] + VLOOKUP(VENTAS[[#This Row],[Código del producto Vendido]],STOCK[],19,FALSE)*VENTAS[[#This Row],[Cantidad]],VENTAS[[#This Row],[Total]])</f>
        <v>7.97</v>
      </c>
      <c r="L424" s="59">
        <f>VENTAS[[#This Row],[Total]]-VENTAS[[#This Row],[Comisión 10%]]-VENTAS[[#This Row],[Costo SIN Comision]]</f>
        <v>4.03</v>
      </c>
      <c r="M424" s="59"/>
    </row>
    <row r="425" spans="1:13" ht="20" customHeight="1">
      <c r="A425" s="89" t="s">
        <v>1127</v>
      </c>
      <c r="B425" s="57"/>
      <c r="C425" s="57" t="s">
        <v>1125</v>
      </c>
      <c r="D425" s="57"/>
      <c r="E425" s="57" t="s">
        <v>1091</v>
      </c>
      <c r="F425" s="58" t="str">
        <f>IFERROR(VLOOKUP(VENTAS[[#This Row],[Código del producto Vendido]],STOCK[],5,FALSE),"-")</f>
        <v>Top negro  cuello V con encaje</v>
      </c>
      <c r="G425" s="58">
        <v>1</v>
      </c>
      <c r="H425" s="59">
        <v>12</v>
      </c>
      <c r="I425" s="59">
        <f>VENTAS[[#This Row],[Cantidad]]*VENTAS[[#This Row],[Precio Venta]]</f>
        <v>12</v>
      </c>
      <c r="J425" s="59">
        <f>IF(VENTAS[[#This Row],[Nombre del Gestor]]&gt;1,  VENTAS[[#This Row],[Total]]*10%, 0)</f>
        <v>0</v>
      </c>
      <c r="K425" s="59">
        <f>IFERROR(VLOOKUP(VENTAS[[#This Row],[Código del producto Vendido]],STOCK[],16,FALSE)*VENTAS[[#This Row],[Cantidad]] + VLOOKUP(VENTAS[[#This Row],[Código del producto Vendido]],STOCK[],19,FALSE)*VENTAS[[#This Row],[Cantidad]],VENTAS[[#This Row],[Total]])</f>
        <v>8.09</v>
      </c>
      <c r="L425" s="59">
        <f>VENTAS[[#This Row],[Total]]-VENTAS[[#This Row],[Comisión 10%]]-VENTAS[[#This Row],[Costo SIN Comision]]</f>
        <v>3.91</v>
      </c>
      <c r="M425" s="59"/>
    </row>
    <row r="426" spans="1:13" ht="20" customHeight="1">
      <c r="A426" s="88" t="s">
        <v>1127</v>
      </c>
      <c r="B426" s="57"/>
      <c r="C426" s="57" t="s">
        <v>1125</v>
      </c>
      <c r="D426" s="57"/>
      <c r="E426" s="57" t="s">
        <v>1070</v>
      </c>
      <c r="F426" s="58" t="str">
        <f>IFERROR(VLOOKUP(VENTAS[[#This Row],[Código del producto Vendido]],STOCK[],5,FALSE),"-")</f>
        <v>Pantaloneta verde</v>
      </c>
      <c r="G426" s="58">
        <v>1</v>
      </c>
      <c r="H426" s="59">
        <v>25</v>
      </c>
      <c r="I426" s="59">
        <f>VENTAS[[#This Row],[Cantidad]]*VENTAS[[#This Row],[Precio Venta]]</f>
        <v>25</v>
      </c>
      <c r="J426" s="59">
        <f>IF(VENTAS[[#This Row],[Nombre del Gestor]]&gt;1,  VENTAS[[#This Row],[Total]]*10%, 0)</f>
        <v>0</v>
      </c>
      <c r="K426" s="59">
        <f>IFERROR(VLOOKUP(VENTAS[[#This Row],[Código del producto Vendido]],STOCK[],16,FALSE)*VENTAS[[#This Row],[Cantidad]] + VLOOKUP(VENTAS[[#This Row],[Código del producto Vendido]],STOCK[],19,FALSE)*VENTAS[[#This Row],[Cantidad]],VENTAS[[#This Row],[Total]])</f>
        <v>18.3</v>
      </c>
      <c r="L426" s="59">
        <f>VENTAS[[#This Row],[Total]]-VENTAS[[#This Row],[Comisión 10%]]-VENTAS[[#This Row],[Costo SIN Comision]]</f>
        <v>6.6999999999999993</v>
      </c>
      <c r="M426" s="59"/>
    </row>
    <row r="427" spans="1:13" ht="20" customHeight="1">
      <c r="A427" s="89" t="s">
        <v>1127</v>
      </c>
      <c r="B427" s="57"/>
      <c r="C427" s="57" t="s">
        <v>1125</v>
      </c>
      <c r="D427" s="57"/>
      <c r="E427" s="57" t="s">
        <v>937</v>
      </c>
      <c r="F427" s="58" t="str">
        <f>IFERROR(VLOOKUP(VENTAS[[#This Row],[Código del producto Vendido]],STOCK[],5,FALSE),"-")</f>
        <v>Sandalias crema</v>
      </c>
      <c r="G427" s="58">
        <v>1</v>
      </c>
      <c r="H427" s="59">
        <v>35</v>
      </c>
      <c r="I427" s="59">
        <f>VENTAS[[#This Row],[Cantidad]]*VENTAS[[#This Row],[Precio Venta]]</f>
        <v>35</v>
      </c>
      <c r="J427" s="59">
        <f>IF(VENTAS[[#This Row],[Nombre del Gestor]]&gt;1,  VENTAS[[#This Row],[Total]]*10%, 0)</f>
        <v>0</v>
      </c>
      <c r="K427" s="59">
        <f>IFERROR(VLOOKUP(VENTAS[[#This Row],[Código del producto Vendido]],STOCK[],16,FALSE)*VENTAS[[#This Row],[Cantidad]] + VLOOKUP(VENTAS[[#This Row],[Código del producto Vendido]],STOCK[],19,FALSE)*VENTAS[[#This Row],[Cantidad]],VENTAS[[#This Row],[Total]])</f>
        <v>26.852941176470587</v>
      </c>
      <c r="L427" s="59">
        <f>VENTAS[[#This Row],[Total]]-VENTAS[[#This Row],[Comisión 10%]]-VENTAS[[#This Row],[Costo SIN Comision]]</f>
        <v>8.147058823529413</v>
      </c>
      <c r="M427" s="59"/>
    </row>
    <row r="428" spans="1:13" ht="20" customHeight="1">
      <c r="A428" s="88" t="s">
        <v>1133</v>
      </c>
      <c r="B428" s="57"/>
      <c r="C428" s="57" t="s">
        <v>1134</v>
      </c>
      <c r="D428" s="57"/>
      <c r="E428" s="57" t="s">
        <v>944</v>
      </c>
      <c r="F428" s="58" t="str">
        <f>IFERROR(VLOOKUP(VENTAS[[#This Row],[Código del producto Vendido]],STOCK[],5,FALSE),"-")</f>
        <v>Bolso de mimbre</v>
      </c>
      <c r="G428" s="58">
        <v>1</v>
      </c>
      <c r="H428" s="59">
        <v>12</v>
      </c>
      <c r="I428" s="59">
        <f>VENTAS[[#This Row],[Cantidad]]*VENTAS[[#This Row],[Precio Venta]]</f>
        <v>12</v>
      </c>
      <c r="J428" s="59">
        <f>IF(VENTAS[[#This Row],[Nombre del Gestor]]&gt;1,  VENTAS[[#This Row],[Total]]*10%, 0)</f>
        <v>0</v>
      </c>
      <c r="K428" s="59">
        <f>IFERROR(VLOOKUP(VENTAS[[#This Row],[Código del producto Vendido]],STOCK[],16,FALSE)*VENTAS[[#This Row],[Cantidad]] + VLOOKUP(VENTAS[[#This Row],[Código del producto Vendido]],STOCK[],19,FALSE)*VENTAS[[#This Row],[Cantidad]],VENTAS[[#This Row],[Total]])</f>
        <v>11.828676470588235</v>
      </c>
      <c r="L428" s="59">
        <f>VENTAS[[#This Row],[Total]]-VENTAS[[#This Row],[Comisión 10%]]-VENTAS[[#This Row],[Costo SIN Comision]]</f>
        <v>0.17132352941176521</v>
      </c>
      <c r="M428" s="59"/>
    </row>
    <row r="429" spans="1:13" ht="20" customHeight="1">
      <c r="A429" s="89" t="s">
        <v>1133</v>
      </c>
      <c r="B429" s="57"/>
      <c r="C429" s="57" t="s">
        <v>1134</v>
      </c>
      <c r="D429" s="57"/>
      <c r="E429" s="57" t="s">
        <v>745</v>
      </c>
      <c r="F429" s="58" t="str">
        <f>IFERROR(VLOOKUP(VENTAS[[#This Row],[Código del producto Vendido]],STOCK[],5,FALSE),"-")</f>
        <v xml:space="preserve">Cinturón trenzado </v>
      </c>
      <c r="G429" s="58">
        <v>1</v>
      </c>
      <c r="H429" s="59">
        <v>10</v>
      </c>
      <c r="I429" s="59">
        <f>VENTAS[[#This Row],[Cantidad]]*VENTAS[[#This Row],[Precio Venta]]</f>
        <v>10</v>
      </c>
      <c r="J429" s="59">
        <f>IF(VENTAS[[#This Row],[Nombre del Gestor]]&gt;1,  VENTAS[[#This Row],[Total]]*10%, 0)</f>
        <v>0</v>
      </c>
      <c r="K429" s="59">
        <f>IFERROR(VLOOKUP(VENTAS[[#This Row],[Código del producto Vendido]],STOCK[],16,FALSE)*VENTAS[[#This Row],[Cantidad]] + VLOOKUP(VENTAS[[#This Row],[Código del producto Vendido]],STOCK[],19,FALSE)*VENTAS[[#This Row],[Cantidad]],VENTAS[[#This Row],[Total]])</f>
        <v>4.1500000000000004</v>
      </c>
      <c r="L429" s="59">
        <f>VENTAS[[#This Row],[Total]]-VENTAS[[#This Row],[Comisión 10%]]-VENTAS[[#This Row],[Costo SIN Comision]]</f>
        <v>5.85</v>
      </c>
      <c r="M429" s="59"/>
    </row>
    <row r="430" spans="1:13" ht="20" customHeight="1">
      <c r="A430" s="88" t="s">
        <v>1135</v>
      </c>
      <c r="B430" s="57"/>
      <c r="C430" s="57" t="s">
        <v>509</v>
      </c>
      <c r="D430" s="57"/>
      <c r="E430" s="57" t="s">
        <v>840</v>
      </c>
      <c r="F430" s="58" t="str">
        <f>IFERROR(VLOOKUP(VENTAS[[#This Row],[Código del producto Vendido]],STOCK[],5,FALSE),"-")</f>
        <v>Bikini push up</v>
      </c>
      <c r="G430" s="58">
        <v>1</v>
      </c>
      <c r="H430" s="59"/>
      <c r="I430" s="59">
        <f>VENTAS[[#This Row],[Cantidad]]*VENTAS[[#This Row],[Precio Venta]]</f>
        <v>0</v>
      </c>
      <c r="J430" s="59">
        <f>IF(VENTAS[[#This Row],[Nombre del Gestor]]&gt;1,  VENTAS[[#This Row],[Total]]*10%, 0)</f>
        <v>0</v>
      </c>
      <c r="K430" s="59">
        <f>IFERROR(VLOOKUP(VENTAS[[#This Row],[Código del producto Vendido]],STOCK[],16,FALSE)*VENTAS[[#This Row],[Cantidad]] + VLOOKUP(VENTAS[[#This Row],[Código del producto Vendido]],STOCK[],19,FALSE)*VENTAS[[#This Row],[Cantidad]],VENTAS[[#This Row],[Total]])</f>
        <v>10.333333333333334</v>
      </c>
      <c r="L430" s="59">
        <f>VENTAS[[#This Row],[Total]]-VENTAS[[#This Row],[Comisión 10%]]-VENTAS[[#This Row],[Costo SIN Comision]]</f>
        <v>-10.333333333333334</v>
      </c>
      <c r="M430" s="59"/>
    </row>
    <row r="431" spans="1:13" ht="20" customHeight="1">
      <c r="A431" s="88" t="s">
        <v>1138</v>
      </c>
      <c r="B431" s="57"/>
      <c r="C431" s="57" t="s">
        <v>1144</v>
      </c>
      <c r="D431" s="57"/>
      <c r="E431" s="57" t="s">
        <v>767</v>
      </c>
      <c r="F431" s="58" t="str">
        <f>IFERROR(VLOOKUP(VENTAS[[#This Row],[Código del producto Vendido]],STOCK[],5,FALSE),"-")</f>
        <v>Vestido con estampado de cereza</v>
      </c>
      <c r="G431" s="58">
        <v>1</v>
      </c>
      <c r="H431" s="59">
        <v>5</v>
      </c>
      <c r="I431" s="59">
        <f>VENTAS[[#This Row],[Cantidad]]*VENTAS[[#This Row],[Precio Venta]]</f>
        <v>5</v>
      </c>
      <c r="J431" s="59">
        <f>IF(VENTAS[[#This Row],[Nombre del Gestor]]&gt;1,  VENTAS[[#This Row],[Total]]*10%, 0)</f>
        <v>0</v>
      </c>
      <c r="K431" s="59">
        <f>IFERROR(VLOOKUP(VENTAS[[#This Row],[Código del producto Vendido]],STOCK[],16,FALSE)*VENTAS[[#This Row],[Cantidad]] + VLOOKUP(VENTAS[[#This Row],[Código del producto Vendido]],STOCK[],19,FALSE)*VENTAS[[#This Row],[Cantidad]],VENTAS[[#This Row],[Total]])</f>
        <v>6.8833333333333329</v>
      </c>
      <c r="L431" s="59">
        <f>VENTAS[[#This Row],[Total]]-VENTAS[[#This Row],[Comisión 10%]]-VENTAS[[#This Row],[Costo SIN Comision]]</f>
        <v>-1.8833333333333329</v>
      </c>
      <c r="M431" s="59"/>
    </row>
    <row r="432" spans="1:13" ht="20" customHeight="1">
      <c r="A432" s="89" t="s">
        <v>1138</v>
      </c>
      <c r="B432" s="57"/>
      <c r="C432" s="57" t="s">
        <v>1140</v>
      </c>
      <c r="D432" s="57"/>
      <c r="E432" s="57" t="s">
        <v>767</v>
      </c>
      <c r="F432" s="58" t="str">
        <f>IFERROR(VLOOKUP(VENTAS[[#This Row],[Código del producto Vendido]],STOCK[],5,FALSE),"-")</f>
        <v>Vestido con estampado de cereza</v>
      </c>
      <c r="G432" s="58">
        <v>1</v>
      </c>
      <c r="H432" s="59">
        <v>5</v>
      </c>
      <c r="I432" s="59">
        <f>VENTAS[[#This Row],[Cantidad]]*VENTAS[[#This Row],[Precio Venta]]</f>
        <v>5</v>
      </c>
      <c r="J432" s="59">
        <f>IF(VENTAS[[#This Row],[Nombre del Gestor]]&gt;1,  VENTAS[[#This Row],[Total]]*10%, 0)</f>
        <v>0</v>
      </c>
      <c r="K432" s="59">
        <f>IFERROR(VLOOKUP(VENTAS[[#This Row],[Código del producto Vendido]],STOCK[],16,FALSE)*VENTAS[[#This Row],[Cantidad]] + VLOOKUP(VENTAS[[#This Row],[Código del producto Vendido]],STOCK[],19,FALSE)*VENTAS[[#This Row],[Cantidad]],VENTAS[[#This Row],[Total]])</f>
        <v>6.8833333333333329</v>
      </c>
      <c r="L432" s="59">
        <f>VENTAS[[#This Row],[Total]]-VENTAS[[#This Row],[Comisión 10%]]-VENTAS[[#This Row],[Costo SIN Comision]]</f>
        <v>-1.8833333333333329</v>
      </c>
      <c r="M432" s="59"/>
    </row>
    <row r="433" spans="1:13" ht="20" customHeight="1">
      <c r="A433" s="88" t="s">
        <v>1138</v>
      </c>
      <c r="B433" s="57"/>
      <c r="C433" s="57" t="s">
        <v>1136</v>
      </c>
      <c r="D433" s="57"/>
      <c r="E433" s="57" t="s">
        <v>1098</v>
      </c>
      <c r="F433" s="58" t="str">
        <f>IFERROR(VLOOKUP(VENTAS[[#This Row],[Código del producto Vendido]],STOCK[],5,FALSE),"-")</f>
        <v xml:space="preserve">Jean skinny oscuro </v>
      </c>
      <c r="G433" s="58">
        <v>1</v>
      </c>
      <c r="H433" s="59">
        <v>35</v>
      </c>
      <c r="I433" s="59">
        <f>VENTAS[[#This Row],[Cantidad]]*VENTAS[[#This Row],[Precio Venta]]</f>
        <v>35</v>
      </c>
      <c r="J433" s="59">
        <f>IF(VENTAS[[#This Row],[Nombre del Gestor]]&gt;1,  VENTAS[[#This Row],[Total]]*10%, 0)</f>
        <v>0</v>
      </c>
      <c r="K433" s="59">
        <f>IFERROR(VLOOKUP(VENTAS[[#This Row],[Código del producto Vendido]],STOCK[],16,FALSE)*VENTAS[[#This Row],[Cantidad]] + VLOOKUP(VENTAS[[#This Row],[Código del producto Vendido]],STOCK[],19,FALSE)*VENTAS[[#This Row],[Cantidad]],VENTAS[[#This Row],[Total]])</f>
        <v>20.79</v>
      </c>
      <c r="L433" s="59">
        <f>VENTAS[[#This Row],[Total]]-VENTAS[[#This Row],[Comisión 10%]]-VENTAS[[#This Row],[Costo SIN Comision]]</f>
        <v>14.21</v>
      </c>
      <c r="M433" s="59"/>
    </row>
    <row r="434" spans="1:13" ht="20" customHeight="1">
      <c r="A434" s="89" t="s">
        <v>1138</v>
      </c>
      <c r="B434" s="57"/>
      <c r="C434" s="57" t="s">
        <v>1136</v>
      </c>
      <c r="D434" s="57"/>
      <c r="E434" s="57" t="s">
        <v>724</v>
      </c>
      <c r="F434" s="58" t="str">
        <f>IFERROR(VLOOKUP(VENTAS[[#This Row],[Código del producto Vendido]],STOCK[],5,FALSE),"-")</f>
        <v xml:space="preserve">Body de un hombro manga farol </v>
      </c>
      <c r="G434" s="58">
        <v>1</v>
      </c>
      <c r="H434" s="59">
        <v>14</v>
      </c>
      <c r="I434" s="59">
        <f>VENTAS[[#This Row],[Cantidad]]*VENTAS[[#This Row],[Precio Venta]]</f>
        <v>14</v>
      </c>
      <c r="J434" s="59">
        <f>IF(VENTAS[[#This Row],[Nombre del Gestor]]&gt;1,  VENTAS[[#This Row],[Total]]*10%, 0)</f>
        <v>0</v>
      </c>
      <c r="K434" s="59">
        <f>IFERROR(VLOOKUP(VENTAS[[#This Row],[Código del producto Vendido]],STOCK[],16,FALSE)*VENTAS[[#This Row],[Cantidad]] + VLOOKUP(VENTAS[[#This Row],[Código del producto Vendido]],STOCK[],19,FALSE)*VENTAS[[#This Row],[Cantidad]],VENTAS[[#This Row],[Total]])</f>
        <v>10.404444444444444</v>
      </c>
      <c r="L434" s="59">
        <f>VENTAS[[#This Row],[Total]]-VENTAS[[#This Row],[Comisión 10%]]-VENTAS[[#This Row],[Costo SIN Comision]]</f>
        <v>3.5955555555555563</v>
      </c>
      <c r="M434" s="59"/>
    </row>
    <row r="435" spans="1:13" ht="20" customHeight="1">
      <c r="A435" s="88" t="s">
        <v>1138</v>
      </c>
      <c r="B435" s="57"/>
      <c r="C435" s="57" t="s">
        <v>1136</v>
      </c>
      <c r="D435" s="57"/>
      <c r="E435" s="57" t="s">
        <v>865</v>
      </c>
      <c r="F435" s="58" t="str">
        <f>IFERROR(VLOOKUP(VENTAS[[#This Row],[Código del producto Vendido]],STOCK[],5,FALSE),"-")</f>
        <v>Falda de trabajo</v>
      </c>
      <c r="G435" s="58">
        <v>1</v>
      </c>
      <c r="H435" s="59">
        <v>15</v>
      </c>
      <c r="I435" s="59">
        <f>VENTAS[[#This Row],[Cantidad]]*VENTAS[[#This Row],[Precio Venta]]</f>
        <v>15</v>
      </c>
      <c r="J435" s="59">
        <f>IF(VENTAS[[#This Row],[Nombre del Gestor]]&gt;1,  VENTAS[[#This Row],[Total]]*10%, 0)</f>
        <v>0</v>
      </c>
      <c r="K435" s="59">
        <f>IFERROR(VLOOKUP(VENTAS[[#This Row],[Código del producto Vendido]],STOCK[],16,FALSE)*VENTAS[[#This Row],[Cantidad]] + VLOOKUP(VENTAS[[#This Row],[Código del producto Vendido]],STOCK[],19,FALSE)*VENTAS[[#This Row],[Cantidad]],VENTAS[[#This Row],[Total]])</f>
        <v>7.833636363636364</v>
      </c>
      <c r="L435" s="59">
        <f>VENTAS[[#This Row],[Total]]-VENTAS[[#This Row],[Comisión 10%]]-VENTAS[[#This Row],[Costo SIN Comision]]</f>
        <v>7.166363636363636</v>
      </c>
      <c r="M435" s="59"/>
    </row>
    <row r="436" spans="1:13" ht="20" customHeight="1">
      <c r="A436" s="89" t="s">
        <v>1138</v>
      </c>
      <c r="B436" s="57"/>
      <c r="C436" s="57" t="s">
        <v>1136</v>
      </c>
      <c r="D436" s="57"/>
      <c r="E436" s="57" t="s">
        <v>785</v>
      </c>
      <c r="F436" s="58" t="str">
        <f>IFERROR(VLOOKUP(VENTAS[[#This Row],[Código del producto Vendido]],STOCK[],5,FALSE),"-")</f>
        <v>Sostén Push-up</v>
      </c>
      <c r="G436" s="58">
        <v>1</v>
      </c>
      <c r="H436" s="59">
        <v>15</v>
      </c>
      <c r="I436" s="59">
        <f>VENTAS[[#This Row],[Cantidad]]*VENTAS[[#This Row],[Precio Venta]]</f>
        <v>15</v>
      </c>
      <c r="J436" s="59">
        <f>IF(VENTAS[[#This Row],[Nombre del Gestor]]&gt;1,  VENTAS[[#This Row],[Total]]*10%, 0)</f>
        <v>0</v>
      </c>
      <c r="K436" s="59">
        <f>IFERROR(VLOOKUP(VENTAS[[#This Row],[Código del producto Vendido]],STOCK[],16,FALSE)*VENTAS[[#This Row],[Cantidad]] + VLOOKUP(VENTAS[[#This Row],[Código del producto Vendido]],STOCK[],19,FALSE)*VENTAS[[#This Row],[Cantidad]],VENTAS[[#This Row],[Total]])</f>
        <v>11.133333333333335</v>
      </c>
      <c r="L436" s="59">
        <f>VENTAS[[#This Row],[Total]]-VENTAS[[#This Row],[Comisión 10%]]-VENTAS[[#This Row],[Costo SIN Comision]]</f>
        <v>3.8666666666666654</v>
      </c>
      <c r="M436" s="59"/>
    </row>
    <row r="437" spans="1:13" ht="20" customHeight="1">
      <c r="A437" s="88" t="s">
        <v>1138</v>
      </c>
      <c r="B437" s="57"/>
      <c r="C437" s="57" t="s">
        <v>509</v>
      </c>
      <c r="D437" s="57"/>
      <c r="E437" s="57" t="s">
        <v>811</v>
      </c>
      <c r="F437" s="58" t="str">
        <f>IFERROR(VLOOKUP(VENTAS[[#This Row],[Código del producto Vendido]],STOCK[],5,FALSE),"-")</f>
        <v>Vestido slip satinado</v>
      </c>
      <c r="G437" s="58">
        <v>1</v>
      </c>
      <c r="H437" s="59">
        <v>0</v>
      </c>
      <c r="I437" s="59">
        <f>VENTAS[[#This Row],[Cantidad]]*VENTAS[[#This Row],[Precio Venta]]</f>
        <v>0</v>
      </c>
      <c r="J437" s="59">
        <f>IF(VENTAS[[#This Row],[Nombre del Gestor]]&gt;1,  VENTAS[[#This Row],[Total]]*10%, 0)</f>
        <v>0</v>
      </c>
      <c r="K437" s="59">
        <f>IFERROR(VLOOKUP(VENTAS[[#This Row],[Código del producto Vendido]],STOCK[],16,FALSE)*VENTAS[[#This Row],[Cantidad]] + VLOOKUP(VENTAS[[#This Row],[Código del producto Vendido]],STOCK[],19,FALSE)*VENTAS[[#This Row],[Cantidad]],VENTAS[[#This Row],[Total]])</f>
        <v>8.5</v>
      </c>
      <c r="L437" s="59">
        <f>VENTAS[[#This Row],[Total]]-VENTAS[[#This Row],[Comisión 10%]]-VENTAS[[#This Row],[Costo SIN Comision]]</f>
        <v>-8.5</v>
      </c>
      <c r="M437" s="59"/>
    </row>
    <row r="438" spans="1:13" ht="20" customHeight="1">
      <c r="A438" s="89" t="s">
        <v>1138</v>
      </c>
      <c r="B438" s="57"/>
      <c r="C438" s="57" t="s">
        <v>509</v>
      </c>
      <c r="D438" s="57"/>
      <c r="E438" s="57" t="s">
        <v>754</v>
      </c>
      <c r="F438" s="58" t="str">
        <f>IFERROR(VLOOKUP(VENTAS[[#This Row],[Código del producto Vendido]],STOCK[],5,FALSE),"-")</f>
        <v>Vestido con estampado floral</v>
      </c>
      <c r="G438" s="58">
        <v>1</v>
      </c>
      <c r="H438" s="59">
        <v>15</v>
      </c>
      <c r="I438" s="59">
        <f>VENTAS[[#This Row],[Cantidad]]*VENTAS[[#This Row],[Precio Venta]]</f>
        <v>15</v>
      </c>
      <c r="J438" s="59">
        <f>IF(VENTAS[[#This Row],[Nombre del Gestor]]&gt;1,  VENTAS[[#This Row],[Total]]*10%, 0)</f>
        <v>0</v>
      </c>
      <c r="K438" s="59">
        <f>IFERROR(VLOOKUP(VENTAS[[#This Row],[Código del producto Vendido]],STOCK[],16,FALSE)*VENTAS[[#This Row],[Cantidad]] + VLOOKUP(VENTAS[[#This Row],[Código del producto Vendido]],STOCK[],19,FALSE)*VENTAS[[#This Row],[Cantidad]],VENTAS[[#This Row],[Total]])</f>
        <v>10.722222222222221</v>
      </c>
      <c r="L438" s="59">
        <f>VENTAS[[#This Row],[Total]]-VENTAS[[#This Row],[Comisión 10%]]-VENTAS[[#This Row],[Costo SIN Comision]]</f>
        <v>4.2777777777777786</v>
      </c>
      <c r="M438" s="59"/>
    </row>
    <row r="439" spans="1:13" ht="20" customHeight="1">
      <c r="A439" s="88" t="s">
        <v>1138</v>
      </c>
      <c r="B439" s="57"/>
      <c r="C439" s="57" t="s">
        <v>509</v>
      </c>
      <c r="D439" s="57"/>
      <c r="E439" s="57" t="s">
        <v>753</v>
      </c>
      <c r="F439" s="58" t="str">
        <f>IFERROR(VLOOKUP(VENTAS[[#This Row],[Código del producto Vendido]],STOCK[],5,FALSE),"-")</f>
        <v>Vestido con estampado floral</v>
      </c>
      <c r="G439" s="58">
        <v>3</v>
      </c>
      <c r="H439" s="59">
        <v>15</v>
      </c>
      <c r="I439" s="59">
        <f>VENTAS[[#This Row],[Cantidad]]*VENTAS[[#This Row],[Precio Venta]]</f>
        <v>45</v>
      </c>
      <c r="J439" s="59">
        <f>IF(VENTAS[[#This Row],[Nombre del Gestor]]&gt;1,  VENTAS[[#This Row],[Total]]*10%, 0)</f>
        <v>0</v>
      </c>
      <c r="K439" s="59">
        <f>IFERROR(VLOOKUP(VENTAS[[#This Row],[Código del producto Vendido]],STOCK[],16,FALSE)*VENTAS[[#This Row],[Cantidad]] + VLOOKUP(VENTAS[[#This Row],[Código del producto Vendido]],STOCK[],19,FALSE)*VENTAS[[#This Row],[Cantidad]],VENTAS[[#This Row],[Total]])</f>
        <v>32.166666666666664</v>
      </c>
      <c r="L439" s="59">
        <f>VENTAS[[#This Row],[Total]]-VENTAS[[#This Row],[Comisión 10%]]-VENTAS[[#This Row],[Costo SIN Comision]]</f>
        <v>12.833333333333336</v>
      </c>
      <c r="M439" s="59"/>
    </row>
    <row r="440" spans="1:13" ht="20" customHeight="1">
      <c r="A440" s="89" t="s">
        <v>1138</v>
      </c>
      <c r="B440" s="57"/>
      <c r="C440" s="57" t="s">
        <v>509</v>
      </c>
      <c r="D440" s="57"/>
      <c r="E440" s="57" t="s">
        <v>750</v>
      </c>
      <c r="F440" s="58" t="str">
        <f>IFERROR(VLOOKUP(VENTAS[[#This Row],[Código del producto Vendido]],STOCK[],5,FALSE),"-")</f>
        <v>Vestido floral con abertura trasera</v>
      </c>
      <c r="G440" s="58">
        <v>3</v>
      </c>
      <c r="H440" s="59">
        <v>15</v>
      </c>
      <c r="I440" s="59">
        <f>VENTAS[[#This Row],[Cantidad]]*VENTAS[[#This Row],[Precio Venta]]</f>
        <v>45</v>
      </c>
      <c r="J440" s="59">
        <f>IF(VENTAS[[#This Row],[Nombre del Gestor]]&gt;1,  VENTAS[[#This Row],[Total]]*10%, 0)</f>
        <v>0</v>
      </c>
      <c r="K440" s="59">
        <f>IFERROR(VLOOKUP(VENTAS[[#This Row],[Código del producto Vendido]],STOCK[],16,FALSE)*VENTAS[[#This Row],[Cantidad]] + VLOOKUP(VENTAS[[#This Row],[Código del producto Vendido]],STOCK[],19,FALSE)*VENTAS[[#This Row],[Cantidad]],VENTAS[[#This Row],[Total]])</f>
        <v>32.166666666666664</v>
      </c>
      <c r="L440" s="59">
        <f>VENTAS[[#This Row],[Total]]-VENTAS[[#This Row],[Comisión 10%]]-VENTAS[[#This Row],[Costo SIN Comision]]</f>
        <v>12.833333333333336</v>
      </c>
      <c r="M440" s="59"/>
    </row>
    <row r="441" spans="1:13" ht="20" customHeight="1">
      <c r="A441" s="88" t="s">
        <v>1138</v>
      </c>
      <c r="B441" s="57"/>
      <c r="C441" s="57" t="s">
        <v>509</v>
      </c>
      <c r="D441" s="57"/>
      <c r="E441" s="57" t="s">
        <v>749</v>
      </c>
      <c r="F441" s="58" t="str">
        <f>IFERROR(VLOOKUP(VENTAS[[#This Row],[Código del producto Vendido]],STOCK[],5,FALSE),"-")</f>
        <v>Vestido floral con abertura trasera</v>
      </c>
      <c r="G441" s="58">
        <v>2</v>
      </c>
      <c r="H441" s="59">
        <v>15</v>
      </c>
      <c r="I441" s="59">
        <f>VENTAS[[#This Row],[Cantidad]]*VENTAS[[#This Row],[Precio Venta]]</f>
        <v>30</v>
      </c>
      <c r="J441" s="59">
        <f>IF(VENTAS[[#This Row],[Nombre del Gestor]]&gt;1,  VENTAS[[#This Row],[Total]]*10%, 0)</f>
        <v>0</v>
      </c>
      <c r="K441" s="59">
        <f>IFERROR(VLOOKUP(VENTAS[[#This Row],[Código del producto Vendido]],STOCK[],16,FALSE)*VENTAS[[#This Row],[Cantidad]] + VLOOKUP(VENTAS[[#This Row],[Código del producto Vendido]],STOCK[],19,FALSE)*VENTAS[[#This Row],[Cantidad]],VENTAS[[#This Row],[Total]])</f>
        <v>21.444444444444443</v>
      </c>
      <c r="L441" s="59">
        <f>VENTAS[[#This Row],[Total]]-VENTAS[[#This Row],[Comisión 10%]]-VENTAS[[#This Row],[Costo SIN Comision]]</f>
        <v>8.5555555555555571</v>
      </c>
      <c r="M441" s="59"/>
    </row>
    <row r="442" spans="1:13" ht="20" customHeight="1">
      <c r="A442" s="89" t="s">
        <v>1138</v>
      </c>
      <c r="B442" s="57"/>
      <c r="C442" s="57" t="s">
        <v>509</v>
      </c>
      <c r="D442" s="57"/>
      <c r="E442" s="57" t="s">
        <v>751</v>
      </c>
      <c r="F442" s="58" t="str">
        <f>IFERROR(VLOOKUP(VENTAS[[#This Row],[Código del producto Vendido]],STOCK[],5,FALSE),"-")</f>
        <v>Vestido floral escote corazón</v>
      </c>
      <c r="G442" s="58">
        <v>2</v>
      </c>
      <c r="H442" s="59">
        <v>15</v>
      </c>
      <c r="I442" s="59">
        <f>VENTAS[[#This Row],[Cantidad]]*VENTAS[[#This Row],[Precio Venta]]</f>
        <v>30</v>
      </c>
      <c r="J442" s="59">
        <f>IF(VENTAS[[#This Row],[Nombre del Gestor]]&gt;1,  VENTAS[[#This Row],[Total]]*10%, 0)</f>
        <v>0</v>
      </c>
      <c r="K442" s="59">
        <f>IFERROR(VLOOKUP(VENTAS[[#This Row],[Código del producto Vendido]],STOCK[],16,FALSE)*VENTAS[[#This Row],[Cantidad]] + VLOOKUP(VENTAS[[#This Row],[Código del producto Vendido]],STOCK[],19,FALSE)*VENTAS[[#This Row],[Cantidad]],VENTAS[[#This Row],[Total]])</f>
        <v>21.444444444444443</v>
      </c>
      <c r="L442" s="59">
        <f>VENTAS[[#This Row],[Total]]-VENTAS[[#This Row],[Comisión 10%]]-VENTAS[[#This Row],[Costo SIN Comision]]</f>
        <v>8.5555555555555571</v>
      </c>
      <c r="M442" s="59"/>
    </row>
    <row r="443" spans="1:13" ht="20" customHeight="1">
      <c r="A443" s="88" t="s">
        <v>1138</v>
      </c>
      <c r="B443" s="57"/>
      <c r="C443" s="57" t="s">
        <v>509</v>
      </c>
      <c r="D443" s="57"/>
      <c r="E443" s="57" t="s">
        <v>752</v>
      </c>
      <c r="F443" s="58" t="str">
        <f>IFERROR(VLOOKUP(VENTAS[[#This Row],[Código del producto Vendido]],STOCK[],5,FALSE),"-")</f>
        <v>Vestido floral escote corazón</v>
      </c>
      <c r="G443" s="58">
        <v>1</v>
      </c>
      <c r="H443" s="59">
        <v>15</v>
      </c>
      <c r="I443" s="59">
        <f>VENTAS[[#This Row],[Cantidad]]*VENTAS[[#This Row],[Precio Venta]]</f>
        <v>15</v>
      </c>
      <c r="J443" s="59">
        <f>IF(VENTAS[[#This Row],[Nombre del Gestor]]&gt;1,  VENTAS[[#This Row],[Total]]*10%, 0)</f>
        <v>0</v>
      </c>
      <c r="K443" s="59">
        <f>IFERROR(VLOOKUP(VENTAS[[#This Row],[Código del producto Vendido]],STOCK[],16,FALSE)*VENTAS[[#This Row],[Cantidad]] + VLOOKUP(VENTAS[[#This Row],[Código del producto Vendido]],STOCK[],19,FALSE)*VENTAS[[#This Row],[Cantidad]],VENTAS[[#This Row],[Total]])</f>
        <v>10.722222222222221</v>
      </c>
      <c r="L443" s="59">
        <f>VENTAS[[#This Row],[Total]]-VENTAS[[#This Row],[Comisión 10%]]-VENTAS[[#This Row],[Costo SIN Comision]]</f>
        <v>4.2777777777777786</v>
      </c>
      <c r="M443" s="59"/>
    </row>
    <row r="444" spans="1:13" ht="20" customHeight="1">
      <c r="A444" s="89" t="s">
        <v>1138</v>
      </c>
      <c r="B444" s="57"/>
      <c r="C444" s="57" t="s">
        <v>509</v>
      </c>
      <c r="D444" s="57"/>
      <c r="E444" s="57" t="s">
        <v>741</v>
      </c>
      <c r="F444" s="58" t="str">
        <f>IFERROR(VLOOKUP(VENTAS[[#This Row],[Código del producto Vendido]],STOCK[],5,FALSE),"-")</f>
        <v>Vestido floral de mangas farol</v>
      </c>
      <c r="G444" s="58">
        <v>1</v>
      </c>
      <c r="H444" s="59">
        <v>20</v>
      </c>
      <c r="I444" s="59">
        <f>VENTAS[[#This Row],[Cantidad]]*VENTAS[[#This Row],[Precio Venta]]</f>
        <v>20</v>
      </c>
      <c r="J444" s="59">
        <f>IF(VENTAS[[#This Row],[Nombre del Gestor]]&gt;1,  VENTAS[[#This Row],[Total]]*10%, 0)</f>
        <v>0</v>
      </c>
      <c r="K444" s="59">
        <f>IFERROR(VLOOKUP(VENTAS[[#This Row],[Código del producto Vendido]],STOCK[],16,FALSE)*VENTAS[[#This Row],[Cantidad]] + VLOOKUP(VENTAS[[#This Row],[Código del producto Vendido]],STOCK[],19,FALSE)*VENTAS[[#This Row],[Cantidad]],VENTAS[[#This Row],[Total]])</f>
        <v>10.722222222222221</v>
      </c>
      <c r="L444" s="59">
        <f>VENTAS[[#This Row],[Total]]-VENTAS[[#This Row],[Comisión 10%]]-VENTAS[[#This Row],[Costo SIN Comision]]</f>
        <v>9.2777777777777786</v>
      </c>
      <c r="M444" s="59"/>
    </row>
    <row r="445" spans="1:13" ht="20" customHeight="1">
      <c r="A445" s="88" t="s">
        <v>1138</v>
      </c>
      <c r="B445" s="57"/>
      <c r="C445" s="57" t="s">
        <v>509</v>
      </c>
      <c r="D445" s="57"/>
      <c r="E445" s="90" t="s">
        <v>812</v>
      </c>
      <c r="F445" s="58" t="str">
        <f>IFERROR(VLOOKUP(VENTAS[[#This Row],[Código del producto Vendido]],STOCK[],5,FALSE),"-")</f>
        <v xml:space="preserve"> Bañador espalda descubierta</v>
      </c>
      <c r="G445" s="58">
        <v>1</v>
      </c>
      <c r="H445" s="59">
        <v>20</v>
      </c>
      <c r="I445" s="59">
        <f>VENTAS[[#This Row],[Cantidad]]*VENTAS[[#This Row],[Precio Venta]]</f>
        <v>20</v>
      </c>
      <c r="J445" s="59">
        <f>IF(VENTAS[[#This Row],[Nombre del Gestor]]&gt;1,  VENTAS[[#This Row],[Total]]*10%, 0)</f>
        <v>0</v>
      </c>
      <c r="K445" s="59">
        <f>IFERROR(VLOOKUP(VENTAS[[#This Row],[Código del producto Vendido]],STOCK[],16,FALSE)*VENTAS[[#This Row],[Cantidad]] + VLOOKUP(VENTAS[[#This Row],[Código del producto Vendido]],STOCK[],19,FALSE)*VENTAS[[#This Row],[Cantidad]],VENTAS[[#This Row],[Total]])</f>
        <v>15.555555555555555</v>
      </c>
      <c r="L445" s="59">
        <f>VENTAS[[#This Row],[Total]]-VENTAS[[#This Row],[Comisión 10%]]-VENTAS[[#This Row],[Costo SIN Comision]]</f>
        <v>4.4444444444444446</v>
      </c>
      <c r="M445" s="59"/>
    </row>
    <row r="446" spans="1:13" ht="20" customHeight="1">
      <c r="A446" s="89" t="s">
        <v>1138</v>
      </c>
      <c r="B446" s="57"/>
      <c r="C446" s="57" t="s">
        <v>1137</v>
      </c>
      <c r="D446" s="57"/>
      <c r="E446" s="57" t="s">
        <v>760</v>
      </c>
      <c r="F446" s="58" t="str">
        <f>IFERROR(VLOOKUP(VENTAS[[#This Row],[Código del producto Vendido]],STOCK[],5,FALSE),"-")</f>
        <v>Top Cruzado negro</v>
      </c>
      <c r="G446" s="58">
        <v>1</v>
      </c>
      <c r="H446" s="59">
        <v>9</v>
      </c>
      <c r="I446" s="59">
        <f>VENTAS[[#This Row],[Cantidad]]*VENTAS[[#This Row],[Precio Venta]]</f>
        <v>9</v>
      </c>
      <c r="J446" s="59">
        <f>IF(VENTAS[[#This Row],[Nombre del Gestor]]&gt;1,  VENTAS[[#This Row],[Total]]*10%, 0)</f>
        <v>0</v>
      </c>
      <c r="K446" s="59">
        <f>IFERROR(VLOOKUP(VENTAS[[#This Row],[Código del producto Vendido]],STOCK[],16,FALSE)*VENTAS[[#This Row],[Cantidad]] + VLOOKUP(VENTAS[[#This Row],[Código del producto Vendido]],STOCK[],19,FALSE)*VENTAS[[#This Row],[Cantidad]],VENTAS[[#This Row],[Total]])</f>
        <v>4.9016666666666673</v>
      </c>
      <c r="L446" s="59">
        <f>VENTAS[[#This Row],[Total]]-VENTAS[[#This Row],[Comisión 10%]]-VENTAS[[#This Row],[Costo SIN Comision]]</f>
        <v>4.0983333333333327</v>
      </c>
      <c r="M446" s="59"/>
    </row>
    <row r="447" spans="1:13" ht="20" customHeight="1">
      <c r="A447" s="89" t="s">
        <v>1138</v>
      </c>
      <c r="B447" s="57"/>
      <c r="C447" s="57" t="s">
        <v>1139</v>
      </c>
      <c r="D447" s="57"/>
      <c r="E447" s="57" t="s">
        <v>770</v>
      </c>
      <c r="F447" s="58" t="str">
        <f>IFERROR(VLOOKUP(VENTAS[[#This Row],[Código del producto Vendido]],STOCK[],5,FALSE),"-")</f>
        <v xml:space="preserve"> Vestido ajustado con estampado de dragón</v>
      </c>
      <c r="G447" s="58">
        <v>1</v>
      </c>
      <c r="H447" s="59">
        <v>5</v>
      </c>
      <c r="I447" s="59">
        <f>VENTAS[[#This Row],[Cantidad]]*VENTAS[[#This Row],[Precio Venta]]</f>
        <v>5</v>
      </c>
      <c r="J447" s="59">
        <f>IF(VENTAS[[#This Row],[Nombre del Gestor]]&gt;1,  VENTAS[[#This Row],[Total]]*10%, 0)</f>
        <v>0</v>
      </c>
      <c r="K447" s="59">
        <f>IFERROR(VLOOKUP(VENTAS[[#This Row],[Código del producto Vendido]],STOCK[],16,FALSE)*VENTAS[[#This Row],[Cantidad]] + VLOOKUP(VENTAS[[#This Row],[Código del producto Vendido]],STOCK[],19,FALSE)*VENTAS[[#This Row],[Cantidad]],VENTAS[[#This Row],[Total]])</f>
        <v>7.1055555555555552</v>
      </c>
      <c r="L447" s="59">
        <f>VENTAS[[#This Row],[Total]]-VENTAS[[#This Row],[Comisión 10%]]-VENTAS[[#This Row],[Costo SIN Comision]]</f>
        <v>-2.1055555555555552</v>
      </c>
      <c r="M447" s="59"/>
    </row>
    <row r="448" spans="1:13" ht="20" customHeight="1">
      <c r="A448" s="88" t="s">
        <v>1138</v>
      </c>
      <c r="B448" s="57"/>
      <c r="C448" s="57" t="s">
        <v>1139</v>
      </c>
      <c r="D448" s="57"/>
      <c r="E448" s="57" t="s">
        <v>769</v>
      </c>
      <c r="F448" s="58" t="str">
        <f>IFERROR(VLOOKUP(VENTAS[[#This Row],[Código del producto Vendido]],STOCK[],5,FALSE),"-")</f>
        <v>Vestido slip cebra</v>
      </c>
      <c r="G448" s="58">
        <v>1</v>
      </c>
      <c r="H448" s="59">
        <v>5</v>
      </c>
      <c r="I448" s="59">
        <f>VENTAS[[#This Row],[Cantidad]]*VENTAS[[#This Row],[Precio Venta]]</f>
        <v>5</v>
      </c>
      <c r="J448" s="59">
        <f>IF(VENTAS[[#This Row],[Nombre del Gestor]]&gt;1,  VENTAS[[#This Row],[Total]]*10%, 0)</f>
        <v>0</v>
      </c>
      <c r="K448" s="59">
        <f>IFERROR(VLOOKUP(VENTAS[[#This Row],[Código del producto Vendido]],STOCK[],16,FALSE)*VENTAS[[#This Row],[Cantidad]] + VLOOKUP(VENTAS[[#This Row],[Código del producto Vendido]],STOCK[],19,FALSE)*VENTAS[[#This Row],[Cantidad]],VENTAS[[#This Row],[Total]])</f>
        <v>7.1055555555555552</v>
      </c>
      <c r="L448" s="59">
        <f>VENTAS[[#This Row],[Total]]-VENTAS[[#This Row],[Comisión 10%]]-VENTAS[[#This Row],[Costo SIN Comision]]</f>
        <v>-2.1055555555555552</v>
      </c>
      <c r="M448" s="59"/>
    </row>
    <row r="449" spans="1:13" ht="20" customHeight="1">
      <c r="A449" s="89" t="s">
        <v>1138</v>
      </c>
      <c r="B449" s="57"/>
      <c r="C449" s="57" t="s">
        <v>1140</v>
      </c>
      <c r="D449" s="57"/>
      <c r="E449" s="57" t="s">
        <v>768</v>
      </c>
      <c r="F449" s="58" t="str">
        <f>IFERROR(VLOOKUP(VENTAS[[#This Row],[Código del producto Vendido]],STOCK[],5,FALSE),"-")</f>
        <v>Vestido slip de rayas de cebra</v>
      </c>
      <c r="G449" s="58">
        <v>1</v>
      </c>
      <c r="H449" s="59">
        <v>5</v>
      </c>
      <c r="I449" s="59">
        <f>VENTAS[[#This Row],[Cantidad]]*VENTAS[[#This Row],[Precio Venta]]</f>
        <v>5</v>
      </c>
      <c r="J449" s="59">
        <f>IF(VENTAS[[#This Row],[Nombre del Gestor]]&gt;1,  VENTAS[[#This Row],[Total]]*10%, 0)</f>
        <v>0</v>
      </c>
      <c r="K449" s="59">
        <f>IFERROR(VLOOKUP(VENTAS[[#This Row],[Código del producto Vendido]],STOCK[],16,FALSE)*VENTAS[[#This Row],[Cantidad]] + VLOOKUP(VENTAS[[#This Row],[Código del producto Vendido]],STOCK[],19,FALSE)*VENTAS[[#This Row],[Cantidad]],VENTAS[[#This Row],[Total]])</f>
        <v>7.1055555555555552</v>
      </c>
      <c r="L449" s="59">
        <f>VENTAS[[#This Row],[Total]]-VENTAS[[#This Row],[Comisión 10%]]-VENTAS[[#This Row],[Costo SIN Comision]]</f>
        <v>-2.1055555555555552</v>
      </c>
      <c r="M449" s="59"/>
    </row>
    <row r="450" spans="1:13" ht="20" customHeight="1">
      <c r="A450" s="89" t="s">
        <v>1138</v>
      </c>
      <c r="B450" s="57"/>
      <c r="C450" s="57" t="s">
        <v>1142</v>
      </c>
      <c r="D450" s="57"/>
      <c r="E450" s="57" t="s">
        <v>1099</v>
      </c>
      <c r="F450" s="58" t="str">
        <f>IFERROR(VLOOKUP(VENTAS[[#This Row],[Código del producto Vendido]],STOCK[],5,FALSE),"-")</f>
        <v>-</v>
      </c>
      <c r="G450" s="58">
        <v>1</v>
      </c>
      <c r="H450" s="59">
        <v>20</v>
      </c>
      <c r="I450" s="59">
        <f>VENTAS[[#This Row],[Cantidad]]*VENTAS[[#This Row],[Precio Venta]]</f>
        <v>20</v>
      </c>
      <c r="J450" s="59">
        <f>IF(VENTAS[[#This Row],[Nombre del Gestor]]&gt;1,  VENTAS[[#This Row],[Total]]*10%, 0)</f>
        <v>0</v>
      </c>
      <c r="K450" s="59">
        <f>IFERROR(VLOOKUP(VENTAS[[#This Row],[Código del producto Vendido]],STOCK[],16,FALSE)*VENTAS[[#This Row],[Cantidad]] + VLOOKUP(VENTAS[[#This Row],[Código del producto Vendido]],STOCK[],19,FALSE)*VENTAS[[#This Row],[Cantidad]],VENTAS[[#This Row],[Total]])</f>
        <v>20</v>
      </c>
      <c r="L450" s="59">
        <f>VENTAS[[#This Row],[Total]]-VENTAS[[#This Row],[Comisión 10%]]-VENTAS[[#This Row],[Costo SIN Comision]]</f>
        <v>0</v>
      </c>
      <c r="M450" s="59"/>
    </row>
    <row r="451" spans="1:13" ht="20" customHeight="1">
      <c r="A451" s="88" t="s">
        <v>1138</v>
      </c>
      <c r="B451" s="57"/>
      <c r="C451" s="57" t="s">
        <v>1143</v>
      </c>
      <c r="D451" s="57"/>
      <c r="E451" s="57" t="s">
        <v>617</v>
      </c>
      <c r="F451" s="58" t="str">
        <f>IFERROR(VLOOKUP(VENTAS[[#This Row],[Código del producto Vendido]],STOCK[],5,FALSE),"-")</f>
        <v>Vestido tank tejido de canalé con cinturón</v>
      </c>
      <c r="G451" s="58">
        <v>1</v>
      </c>
      <c r="H451" s="59">
        <v>28</v>
      </c>
      <c r="I451" s="59">
        <f>VENTAS[[#This Row],[Cantidad]]*VENTAS[[#This Row],[Precio Venta]]</f>
        <v>28</v>
      </c>
      <c r="J451" s="59">
        <f>IF(VENTAS[[#This Row],[Nombre del Gestor]]&gt;1,  VENTAS[[#This Row],[Total]]*10%, 0)</f>
        <v>0</v>
      </c>
      <c r="K451" s="59">
        <f>IFERROR(VLOOKUP(VENTAS[[#This Row],[Código del producto Vendido]],STOCK[],16,FALSE)*VENTAS[[#This Row],[Cantidad]] + VLOOKUP(VENTAS[[#This Row],[Código del producto Vendido]],STOCK[],19,FALSE)*VENTAS[[#This Row],[Cantidad]],VENTAS[[#This Row],[Total]])</f>
        <v>17.637777777777778</v>
      </c>
      <c r="L451" s="59">
        <f>VENTAS[[#This Row],[Total]]-VENTAS[[#This Row],[Comisión 10%]]-VENTAS[[#This Row],[Costo SIN Comision]]</f>
        <v>10.362222222222222</v>
      </c>
      <c r="M451" s="59"/>
    </row>
    <row r="452" spans="1:13" ht="20" customHeight="1">
      <c r="A452" s="89" t="s">
        <v>1138</v>
      </c>
      <c r="B452" s="57"/>
      <c r="C452" s="57" t="s">
        <v>1144</v>
      </c>
      <c r="D452" s="57"/>
      <c r="E452" s="57" t="s">
        <v>778</v>
      </c>
      <c r="F452" s="58" t="str">
        <f>IFERROR(VLOOKUP(VENTAS[[#This Row],[Código del producto Vendido]],STOCK[],5,FALSE),"-")</f>
        <v>Vestido bodycon</v>
      </c>
      <c r="G452" s="58">
        <v>1</v>
      </c>
      <c r="H452" s="59">
        <v>5</v>
      </c>
      <c r="I452" s="59">
        <f>VENTAS[[#This Row],[Cantidad]]*VENTAS[[#This Row],[Precio Venta]]</f>
        <v>5</v>
      </c>
      <c r="J452" s="59">
        <f>IF(VENTAS[[#This Row],[Nombre del Gestor]]&gt;1,  VENTAS[[#This Row],[Total]]*10%, 0)</f>
        <v>0</v>
      </c>
      <c r="K452" s="59">
        <f>IFERROR(VLOOKUP(VENTAS[[#This Row],[Código del producto Vendido]],STOCK[],16,FALSE)*VENTAS[[#This Row],[Cantidad]] + VLOOKUP(VENTAS[[#This Row],[Código del producto Vendido]],STOCK[],19,FALSE)*VENTAS[[#This Row],[Cantidad]],VENTAS[[#This Row],[Total]])</f>
        <v>5.7222222222222223</v>
      </c>
      <c r="L452" s="59">
        <f>VENTAS[[#This Row],[Total]]-VENTAS[[#This Row],[Comisión 10%]]-VENTAS[[#This Row],[Costo SIN Comision]]</f>
        <v>-0.72222222222222232</v>
      </c>
      <c r="M452" s="59"/>
    </row>
    <row r="453" spans="1:13" ht="20" customHeight="1">
      <c r="A453" s="88" t="s">
        <v>1138</v>
      </c>
      <c r="B453" s="57"/>
      <c r="C453" s="57" t="s">
        <v>1145</v>
      </c>
      <c r="D453" s="57"/>
      <c r="E453" s="57" t="s">
        <v>768</v>
      </c>
      <c r="F453" s="58" t="str">
        <f>IFERROR(VLOOKUP(VENTAS[[#This Row],[Código del producto Vendido]],STOCK[],5,FALSE),"-")</f>
        <v>Vestido slip de rayas de cebra</v>
      </c>
      <c r="G453" s="58">
        <v>1</v>
      </c>
      <c r="H453" s="59">
        <v>5</v>
      </c>
      <c r="I453" s="59">
        <f>VENTAS[[#This Row],[Cantidad]]*VENTAS[[#This Row],[Precio Venta]]</f>
        <v>5</v>
      </c>
      <c r="J453" s="59">
        <f>IF(VENTAS[[#This Row],[Nombre del Gestor]]&gt;1,  VENTAS[[#This Row],[Total]]*10%, 0)</f>
        <v>0</v>
      </c>
      <c r="K453" s="59">
        <f>IFERROR(VLOOKUP(VENTAS[[#This Row],[Código del producto Vendido]],STOCK[],16,FALSE)*VENTAS[[#This Row],[Cantidad]] + VLOOKUP(VENTAS[[#This Row],[Código del producto Vendido]],STOCK[],19,FALSE)*VENTAS[[#This Row],[Cantidad]],VENTAS[[#This Row],[Total]])</f>
        <v>7.1055555555555552</v>
      </c>
      <c r="L453" s="59">
        <f>VENTAS[[#This Row],[Total]]-VENTAS[[#This Row],[Comisión 10%]]-VENTAS[[#This Row],[Costo SIN Comision]]</f>
        <v>-2.1055555555555552</v>
      </c>
      <c r="M453" s="59"/>
    </row>
    <row r="454" spans="1:13" ht="20" customHeight="1">
      <c r="A454" s="89" t="s">
        <v>1138</v>
      </c>
      <c r="B454" s="57"/>
      <c r="C454" s="57" t="s">
        <v>1145</v>
      </c>
      <c r="D454" s="57"/>
      <c r="E454" s="57" t="s">
        <v>770</v>
      </c>
      <c r="F454" s="58" t="str">
        <f>IFERROR(VLOOKUP(VENTAS[[#This Row],[Código del producto Vendido]],STOCK[],5,FALSE),"-")</f>
        <v xml:space="preserve"> Vestido ajustado con estampado de dragón</v>
      </c>
      <c r="G454" s="58">
        <v>1</v>
      </c>
      <c r="H454" s="59">
        <v>5</v>
      </c>
      <c r="I454" s="59">
        <f>VENTAS[[#This Row],[Cantidad]]*VENTAS[[#This Row],[Precio Venta]]</f>
        <v>5</v>
      </c>
      <c r="J454" s="59">
        <f>IF(VENTAS[[#This Row],[Nombre del Gestor]]&gt;1,  VENTAS[[#This Row],[Total]]*10%, 0)</f>
        <v>0</v>
      </c>
      <c r="K454" s="59">
        <f>IFERROR(VLOOKUP(VENTAS[[#This Row],[Código del producto Vendido]],STOCK[],16,FALSE)*VENTAS[[#This Row],[Cantidad]] + VLOOKUP(VENTAS[[#This Row],[Código del producto Vendido]],STOCK[],19,FALSE)*VENTAS[[#This Row],[Cantidad]],VENTAS[[#This Row],[Total]])</f>
        <v>7.1055555555555552</v>
      </c>
      <c r="L454" s="59">
        <f>VENTAS[[#This Row],[Total]]-VENTAS[[#This Row],[Comisión 10%]]-VENTAS[[#This Row],[Costo SIN Comision]]</f>
        <v>-2.1055555555555552</v>
      </c>
      <c r="M454" s="59"/>
    </row>
    <row r="455" spans="1:13" ht="20" customHeight="1">
      <c r="A455" s="88">
        <v>45138</v>
      </c>
      <c r="B455" s="57"/>
      <c r="C455" s="57" t="s">
        <v>1140</v>
      </c>
      <c r="D455" s="57"/>
      <c r="E455" s="57" t="s">
        <v>779</v>
      </c>
      <c r="F455" s="58" t="str">
        <f>IFERROR(VLOOKUP(VENTAS[[#This Row],[Código del producto Vendido]],STOCK[],5,FALSE),"-")</f>
        <v>Top acanalado sin mangas</v>
      </c>
      <c r="G455" s="58">
        <v>1</v>
      </c>
      <c r="H455" s="59">
        <v>10</v>
      </c>
      <c r="I455" s="59">
        <f>VENTAS[[#This Row],[Cantidad]]*VENTAS[[#This Row],[Precio Venta]]</f>
        <v>10</v>
      </c>
      <c r="J455" s="59">
        <f>IF(VENTAS[[#This Row],[Nombre del Gestor]]&gt;1,  VENTAS[[#This Row],[Total]]*10%, 0)</f>
        <v>0</v>
      </c>
      <c r="K455" s="59">
        <f>IFERROR(VLOOKUP(VENTAS[[#This Row],[Código del producto Vendido]],STOCK[],16,FALSE)*VENTAS[[#This Row],[Cantidad]] + VLOOKUP(VENTAS[[#This Row],[Código del producto Vendido]],STOCK[],19,FALSE)*VENTAS[[#This Row],[Cantidad]],VENTAS[[#This Row],[Total]])</f>
        <v>5.0222222222222221</v>
      </c>
      <c r="L455" s="59">
        <f>VENTAS[[#This Row],[Total]]-VENTAS[[#This Row],[Comisión 10%]]-VENTAS[[#This Row],[Costo SIN Comision]]</f>
        <v>4.9777777777777779</v>
      </c>
      <c r="M455" s="59"/>
    </row>
    <row r="456" spans="1:13" ht="20" customHeight="1">
      <c r="A456" s="89"/>
      <c r="B456" s="57"/>
      <c r="C456" s="57"/>
      <c r="D456" s="57"/>
      <c r="E456" s="57" t="s">
        <v>678</v>
      </c>
      <c r="F456" s="58" t="str">
        <f>IFERROR(VLOOKUP(VENTAS[[#This Row],[Código del producto Vendido]],STOCK[],5,FALSE),"-")</f>
        <v xml:space="preserve">Bañador una pieza de color combinado </v>
      </c>
      <c r="G456" s="58">
        <v>1</v>
      </c>
      <c r="H456" s="59">
        <v>20</v>
      </c>
      <c r="I456" s="59">
        <f>VENTAS[[#This Row],[Cantidad]]*VENTAS[[#This Row],[Precio Venta]]</f>
        <v>20</v>
      </c>
      <c r="J456" s="59">
        <f>IF(VENTAS[[#This Row],[Nombre del Gestor]]&gt;1,  VENTAS[[#This Row],[Total]]*10%, 0)</f>
        <v>0</v>
      </c>
      <c r="K456" s="59">
        <f>IFERROR(VLOOKUP(VENTAS[[#This Row],[Código del producto Vendido]],STOCK[],16,FALSE)*VENTAS[[#This Row],[Cantidad]] + VLOOKUP(VENTAS[[#This Row],[Código del producto Vendido]],STOCK[],19,FALSE)*VENTAS[[#This Row],[Cantidad]],VENTAS[[#This Row],[Total]])</f>
        <v>9.6666666666666679</v>
      </c>
      <c r="L456" s="59">
        <f>VENTAS[[#This Row],[Total]]-VENTAS[[#This Row],[Comisión 10%]]-VENTAS[[#This Row],[Costo SIN Comision]]</f>
        <v>10.333333333333332</v>
      </c>
      <c r="M456" s="59"/>
    </row>
    <row r="457" spans="1:13" ht="20" customHeight="1">
      <c r="A457" s="88" t="s">
        <v>1146</v>
      </c>
      <c r="B457" s="57"/>
      <c r="C457" s="57"/>
      <c r="D457" s="57"/>
      <c r="E457" s="57" t="s">
        <v>696</v>
      </c>
      <c r="F457" s="58" t="str">
        <f>IFERROR(VLOOKUP(VENTAS[[#This Row],[Código del producto Vendido]],STOCK[],5,FALSE),"-")</f>
        <v>Bolso pequeño guateado con perla artificial</v>
      </c>
      <c r="G457" s="58">
        <v>1</v>
      </c>
      <c r="H457" s="59">
        <v>15</v>
      </c>
      <c r="I457" s="59">
        <f>VENTAS[[#This Row],[Cantidad]]*VENTAS[[#This Row],[Precio Venta]]</f>
        <v>15</v>
      </c>
      <c r="J457" s="59">
        <f>IF(VENTAS[[#This Row],[Nombre del Gestor]]&gt;1,  VENTAS[[#This Row],[Total]]*10%, 0)</f>
        <v>0</v>
      </c>
      <c r="K457" s="59">
        <f>IFERROR(VLOOKUP(VENTAS[[#This Row],[Código del producto Vendido]],STOCK[],16,FALSE)*VENTAS[[#This Row],[Cantidad]] + VLOOKUP(VENTAS[[#This Row],[Código del producto Vendido]],STOCK[],19,FALSE)*VENTAS[[#This Row],[Cantidad]],VENTAS[[#This Row],[Total]])</f>
        <v>9.5499999999999989</v>
      </c>
      <c r="L457" s="59">
        <f>VENTAS[[#This Row],[Total]]-VENTAS[[#This Row],[Comisión 10%]]-VENTAS[[#This Row],[Costo SIN Comision]]</f>
        <v>5.4500000000000011</v>
      </c>
      <c r="M457" s="59"/>
    </row>
    <row r="458" spans="1:13" ht="20" customHeight="1">
      <c r="A458" s="89" t="s">
        <v>1147</v>
      </c>
      <c r="B458" s="57"/>
      <c r="C458" s="57" t="s">
        <v>1148</v>
      </c>
      <c r="D458" s="57"/>
      <c r="E458" s="57" t="s">
        <v>562</v>
      </c>
      <c r="F458" s="58" t="str">
        <f>IFERROR(VLOOKUP(VENTAS[[#This Row],[Código del producto Vendido]],STOCK[],5,FALSE),"-")</f>
        <v>Bañador Elegante con Lazo</v>
      </c>
      <c r="G458" s="58">
        <v>1</v>
      </c>
      <c r="H458" s="59">
        <v>20</v>
      </c>
      <c r="I458" s="59">
        <f>VENTAS[[#This Row],[Cantidad]]*VENTAS[[#This Row],[Precio Venta]]</f>
        <v>20</v>
      </c>
      <c r="J458" s="59">
        <f>IF(VENTAS[[#This Row],[Nombre del Gestor]]&gt;1,  VENTAS[[#This Row],[Total]]*10%, 0)</f>
        <v>0</v>
      </c>
      <c r="K458" s="59">
        <f>IFERROR(VLOOKUP(VENTAS[[#This Row],[Código del producto Vendido]],STOCK[],16,FALSE)*VENTAS[[#This Row],[Cantidad]] + VLOOKUP(VENTAS[[#This Row],[Código del producto Vendido]],STOCK[],19,FALSE)*VENTAS[[#This Row],[Cantidad]],VENTAS[[#This Row],[Total]])</f>
        <v>11.971666666666666</v>
      </c>
      <c r="L458" s="59">
        <f>VENTAS[[#This Row],[Total]]-VENTAS[[#This Row],[Comisión 10%]]-VENTAS[[#This Row],[Costo SIN Comision]]</f>
        <v>8.0283333333333342</v>
      </c>
      <c r="M458" s="59"/>
    </row>
    <row r="459" spans="1:13" ht="20" customHeight="1">
      <c r="A459" s="88" t="s">
        <v>1147</v>
      </c>
      <c r="B459" s="57"/>
      <c r="C459" s="57" t="s">
        <v>1149</v>
      </c>
      <c r="D459" s="57"/>
      <c r="E459" s="57" t="s">
        <v>870</v>
      </c>
      <c r="F459" s="58" t="str">
        <f>IFERROR(VLOOKUP(VENTAS[[#This Row],[Código del producto Vendido]],STOCK[],5,FALSE),"-")</f>
        <v>Vestido Tropical</v>
      </c>
      <c r="G459" s="58">
        <v>1</v>
      </c>
      <c r="H459" s="59">
        <v>30</v>
      </c>
      <c r="I459" s="59">
        <f>VENTAS[[#This Row],[Cantidad]]*VENTAS[[#This Row],[Precio Venta]]</f>
        <v>30</v>
      </c>
      <c r="J459" s="59">
        <f>IF(VENTAS[[#This Row],[Nombre del Gestor]]&gt;1,  VENTAS[[#This Row],[Total]]*10%, 0)</f>
        <v>0</v>
      </c>
      <c r="K459" s="59">
        <f>IFERROR(VLOOKUP(VENTAS[[#This Row],[Código del producto Vendido]],STOCK[],16,FALSE)*VENTAS[[#This Row],[Cantidad]] + VLOOKUP(VENTAS[[#This Row],[Código del producto Vendido]],STOCK[],19,FALSE)*VENTAS[[#This Row],[Cantidad]],VENTAS[[#This Row],[Total]])</f>
        <v>19.018636363636364</v>
      </c>
      <c r="L459" s="59">
        <f>VENTAS[[#This Row],[Total]]-VENTAS[[#This Row],[Comisión 10%]]-VENTAS[[#This Row],[Costo SIN Comision]]</f>
        <v>10.981363636363636</v>
      </c>
      <c r="M459" s="59"/>
    </row>
    <row r="460" spans="1:13" ht="20" customHeight="1">
      <c r="A460" s="89" t="s">
        <v>1147</v>
      </c>
      <c r="B460" s="57"/>
      <c r="C460" s="57" t="s">
        <v>1149</v>
      </c>
      <c r="D460" s="57"/>
      <c r="E460" s="57" t="s">
        <v>720</v>
      </c>
      <c r="F460" s="58" t="str">
        <f>IFERROR(VLOOKUP(VENTAS[[#This Row],[Código del producto Vendido]],STOCK[],5,FALSE),"-")</f>
        <v xml:space="preserve">Esponja de maquillaje </v>
      </c>
      <c r="G460" s="58">
        <v>1</v>
      </c>
      <c r="H460" s="59">
        <v>1</v>
      </c>
      <c r="I460" s="59">
        <f>VENTAS[[#This Row],[Cantidad]]*VENTAS[[#This Row],[Precio Venta]]</f>
        <v>1</v>
      </c>
      <c r="J460" s="59">
        <f>IF(VENTAS[[#This Row],[Nombre del Gestor]]&gt;1,  VENTAS[[#This Row],[Total]]*10%, 0)</f>
        <v>0</v>
      </c>
      <c r="K460" s="59">
        <f>IFERROR(VLOOKUP(VENTAS[[#This Row],[Código del producto Vendido]],STOCK[],16,FALSE)*VENTAS[[#This Row],[Cantidad]] + VLOOKUP(VENTAS[[#This Row],[Código del producto Vendido]],STOCK[],19,FALSE)*VENTAS[[#This Row],[Cantidad]],VENTAS[[#This Row],[Total]])</f>
        <v>0.43611111111111112</v>
      </c>
      <c r="L460" s="59">
        <f>VENTAS[[#This Row],[Total]]-VENTAS[[#This Row],[Comisión 10%]]-VENTAS[[#This Row],[Costo SIN Comision]]</f>
        <v>0.56388888888888888</v>
      </c>
      <c r="M460" s="59"/>
    </row>
    <row r="461" spans="1:13" ht="20" customHeight="1">
      <c r="A461" s="88" t="s">
        <v>1150</v>
      </c>
      <c r="B461" s="57"/>
      <c r="C461" s="57" t="s">
        <v>1151</v>
      </c>
      <c r="D461" s="57"/>
      <c r="E461" s="57" t="s">
        <v>1020</v>
      </c>
      <c r="F461" s="58" t="str">
        <f>IFERROR(VLOOKUP(VENTAS[[#This Row],[Código del producto Vendido]],STOCK[],5,FALSE),"-")</f>
        <v>Top healter en capas color beige</v>
      </c>
      <c r="G461" s="58">
        <v>1</v>
      </c>
      <c r="H461" s="59">
        <v>17</v>
      </c>
      <c r="I461" s="59">
        <f>VENTAS[[#This Row],[Cantidad]]*VENTAS[[#This Row],[Precio Venta]]</f>
        <v>17</v>
      </c>
      <c r="J461" s="59">
        <f>IF(VENTAS[[#This Row],[Nombre del Gestor]]&gt;1,  VENTAS[[#This Row],[Total]]*10%, 0)</f>
        <v>0</v>
      </c>
      <c r="K461" s="59">
        <f>IFERROR(VLOOKUP(VENTAS[[#This Row],[Código del producto Vendido]],STOCK[],16,FALSE)*VENTAS[[#This Row],[Cantidad]] + VLOOKUP(VENTAS[[#This Row],[Código del producto Vendido]],STOCK[],19,FALSE)*VENTAS[[#This Row],[Cantidad]],VENTAS[[#This Row],[Total]])</f>
        <v>12.75</v>
      </c>
      <c r="L461" s="59">
        <f>VENTAS[[#This Row],[Total]]-VENTAS[[#This Row],[Comisión 10%]]-VENTAS[[#This Row],[Costo SIN Comision]]</f>
        <v>4.25</v>
      </c>
      <c r="M461" s="59"/>
    </row>
    <row r="462" spans="1:13" ht="20" customHeight="1">
      <c r="A462" s="89" t="s">
        <v>1150</v>
      </c>
      <c r="B462" s="57"/>
      <c r="C462" s="57" t="s">
        <v>1152</v>
      </c>
      <c r="D462" s="57"/>
      <c r="E462" s="57" t="s">
        <v>833</v>
      </c>
      <c r="F462" s="58" t="str">
        <f>IFERROR(VLOOKUP(VENTAS[[#This Row],[Código del producto Vendido]],STOCK[],5,FALSE),"-")</f>
        <v>Vestido esmeralda</v>
      </c>
      <c r="G462" s="58">
        <v>1</v>
      </c>
      <c r="H462" s="59">
        <v>20</v>
      </c>
      <c r="I462" s="59">
        <f>VENTAS[[#This Row],[Cantidad]]*VENTAS[[#This Row],[Precio Venta]]</f>
        <v>20</v>
      </c>
      <c r="J462" s="59">
        <f>IF(VENTAS[[#This Row],[Nombre del Gestor]]&gt;1,  VENTAS[[#This Row],[Total]]*10%, 0)</f>
        <v>0</v>
      </c>
      <c r="K462" s="59">
        <f>IFERROR(VLOOKUP(VENTAS[[#This Row],[Código del producto Vendido]],STOCK[],16,FALSE)*VENTAS[[#This Row],[Cantidad]] + VLOOKUP(VENTAS[[#This Row],[Código del producto Vendido]],STOCK[],19,FALSE)*VENTAS[[#This Row],[Cantidad]],VENTAS[[#This Row],[Total]])</f>
        <v>16.777777777777779</v>
      </c>
      <c r="L462" s="59">
        <f>VENTAS[[#This Row],[Total]]-VENTAS[[#This Row],[Comisión 10%]]-VENTAS[[#This Row],[Costo SIN Comision]]</f>
        <v>3.2222222222222214</v>
      </c>
      <c r="M462" s="59"/>
    </row>
    <row r="463" spans="1:13" ht="20" customHeight="1">
      <c r="A463" s="88" t="s">
        <v>1153</v>
      </c>
      <c r="B463" s="57"/>
      <c r="C463" s="57" t="s">
        <v>1155</v>
      </c>
      <c r="D463" s="57"/>
      <c r="E463" s="57" t="s">
        <v>696</v>
      </c>
      <c r="F463" s="58" t="str">
        <f>IFERROR(VLOOKUP(VENTAS[[#This Row],[Código del producto Vendido]],STOCK[],5,FALSE),"-")</f>
        <v>Bolso pequeño guateado con perla artificial</v>
      </c>
      <c r="G463" s="58">
        <v>1</v>
      </c>
      <c r="H463" s="59">
        <v>15</v>
      </c>
      <c r="I463" s="59">
        <f>VENTAS[[#This Row],[Cantidad]]*VENTAS[[#This Row],[Precio Venta]]</f>
        <v>15</v>
      </c>
      <c r="J463" s="59">
        <f>IF(VENTAS[[#This Row],[Nombre del Gestor]]&gt;1,  VENTAS[[#This Row],[Total]]*10%, 0)</f>
        <v>0</v>
      </c>
      <c r="K463" s="59">
        <f>IFERROR(VLOOKUP(VENTAS[[#This Row],[Código del producto Vendido]],STOCK[],16,FALSE)*VENTAS[[#This Row],[Cantidad]] + VLOOKUP(VENTAS[[#This Row],[Código del producto Vendido]],STOCK[],19,FALSE)*VENTAS[[#This Row],[Cantidad]],VENTAS[[#This Row],[Total]])</f>
        <v>9.5499999999999989</v>
      </c>
      <c r="L463" s="59">
        <f>VENTAS[[#This Row],[Total]]-VENTAS[[#This Row],[Comisión 10%]]-VENTAS[[#This Row],[Costo SIN Comision]]</f>
        <v>5.4500000000000011</v>
      </c>
      <c r="M463" s="59"/>
    </row>
    <row r="464" spans="1:13" ht="20" customHeight="1">
      <c r="A464" s="89" t="s">
        <v>1153</v>
      </c>
      <c r="B464" s="57" t="s">
        <v>1154</v>
      </c>
      <c r="C464" s="57" t="s">
        <v>446</v>
      </c>
      <c r="D464" s="57"/>
      <c r="E464" s="57" t="s">
        <v>854</v>
      </c>
      <c r="F464" s="58" t="str">
        <f>IFERROR(VLOOKUP(VENTAS[[#This Row],[Código del producto Vendido]],STOCK[],5,FALSE),"-")</f>
        <v>Maxi Vestido Fruncido</v>
      </c>
      <c r="G464" s="58">
        <v>1</v>
      </c>
      <c r="H464" s="59">
        <v>33</v>
      </c>
      <c r="I464" s="59">
        <f>VENTAS[[#This Row],[Cantidad]]*VENTAS[[#This Row],[Precio Venta]]</f>
        <v>33</v>
      </c>
      <c r="J464" s="59">
        <f>IF(VENTAS[[#This Row],[Nombre del Gestor]]&gt;1,  VENTAS[[#This Row],[Total]]*10%, 0)</f>
        <v>0</v>
      </c>
      <c r="K464" s="59">
        <f>IFERROR(VLOOKUP(VENTAS[[#This Row],[Código del producto Vendido]],STOCK[],16,FALSE)*VENTAS[[#This Row],[Cantidad]] + VLOOKUP(VENTAS[[#This Row],[Código del producto Vendido]],STOCK[],19,FALSE)*VENTAS[[#This Row],[Cantidad]],VENTAS[[#This Row],[Total]])</f>
        <v>21.456363636363633</v>
      </c>
      <c r="L464" s="59">
        <f>VENTAS[[#This Row],[Total]]-VENTAS[[#This Row],[Comisión 10%]]-VENTAS[[#This Row],[Costo SIN Comision]]</f>
        <v>11.543636363636367</v>
      </c>
      <c r="M464" s="59"/>
    </row>
    <row r="465" spans="1:13" ht="20" customHeight="1">
      <c r="A465" s="88" t="s">
        <v>1153</v>
      </c>
      <c r="B465" s="57" t="s">
        <v>1154</v>
      </c>
      <c r="C465" s="57" t="s">
        <v>446</v>
      </c>
      <c r="D465" s="57"/>
      <c r="E465" s="57" t="s">
        <v>900</v>
      </c>
      <c r="F465" s="58" t="str">
        <f>IFERROR(VLOOKUP(VENTAS[[#This Row],[Código del producto Vendido]],STOCK[],5,FALSE),"-")</f>
        <v>Maxi Vestido con Bolsillo</v>
      </c>
      <c r="G465" s="58">
        <v>1</v>
      </c>
      <c r="H465" s="59">
        <v>33</v>
      </c>
      <c r="I465" s="59">
        <f>VENTAS[[#This Row],[Cantidad]]*VENTAS[[#This Row],[Precio Venta]]</f>
        <v>33</v>
      </c>
      <c r="J465" s="59">
        <f>IF(VENTAS[[#This Row],[Nombre del Gestor]]&gt;1,  VENTAS[[#This Row],[Total]]*10%, 0)</f>
        <v>0</v>
      </c>
      <c r="K465" s="59">
        <f>IFERROR(VLOOKUP(VENTAS[[#This Row],[Código del producto Vendido]],STOCK[],16,FALSE)*VENTAS[[#This Row],[Cantidad]] + VLOOKUP(VENTAS[[#This Row],[Código del producto Vendido]],STOCK[],19,FALSE)*VENTAS[[#This Row],[Cantidad]],VENTAS[[#This Row],[Total]])</f>
        <v>22.192045454545454</v>
      </c>
      <c r="L465" s="59">
        <f>VENTAS[[#This Row],[Total]]-VENTAS[[#This Row],[Comisión 10%]]-VENTAS[[#This Row],[Costo SIN Comision]]</f>
        <v>10.807954545454546</v>
      </c>
      <c r="M465" s="59"/>
    </row>
    <row r="466" spans="1:13" ht="20" customHeight="1">
      <c r="A466" s="89" t="s">
        <v>1153</v>
      </c>
      <c r="B466" s="57"/>
      <c r="C466" s="57" t="s">
        <v>1156</v>
      </c>
      <c r="D466" s="57"/>
      <c r="E466" s="57" t="s">
        <v>778</v>
      </c>
      <c r="F466" s="58" t="str">
        <f>IFERROR(VLOOKUP(VENTAS[[#This Row],[Código del producto Vendido]],STOCK[],5,FALSE),"-")</f>
        <v>Vestido bodycon</v>
      </c>
      <c r="G466" s="58">
        <v>1</v>
      </c>
      <c r="H466" s="59">
        <v>12</v>
      </c>
      <c r="I466" s="59">
        <f>VENTAS[[#This Row],[Cantidad]]*VENTAS[[#This Row],[Precio Venta]]</f>
        <v>12</v>
      </c>
      <c r="J466" s="59">
        <f>IF(VENTAS[[#This Row],[Nombre del Gestor]]&gt;1,  VENTAS[[#This Row],[Total]]*10%, 0)</f>
        <v>0</v>
      </c>
      <c r="K466" s="59">
        <f>IFERROR(VLOOKUP(VENTAS[[#This Row],[Código del producto Vendido]],STOCK[],16,FALSE)*VENTAS[[#This Row],[Cantidad]] + VLOOKUP(VENTAS[[#This Row],[Código del producto Vendido]],STOCK[],19,FALSE)*VENTAS[[#This Row],[Cantidad]],VENTAS[[#This Row],[Total]])</f>
        <v>5.7222222222222223</v>
      </c>
      <c r="L466" s="59">
        <f>VENTAS[[#This Row],[Total]]-VENTAS[[#This Row],[Comisión 10%]]-VENTAS[[#This Row],[Costo SIN Comision]]</f>
        <v>6.2777777777777777</v>
      </c>
      <c r="M466" s="59"/>
    </row>
    <row r="467" spans="1:13" ht="20" customHeight="1">
      <c r="A467" s="88" t="s">
        <v>1153</v>
      </c>
      <c r="B467" s="57" t="s">
        <v>1157</v>
      </c>
      <c r="C467" s="57" t="s">
        <v>1158</v>
      </c>
      <c r="D467" s="57"/>
      <c r="E467" s="57" t="s">
        <v>554</v>
      </c>
      <c r="F467" s="58" t="str">
        <f>IFERROR(VLOOKUP(VENTAS[[#This Row],[Código del producto Vendido]],STOCK[],5,FALSE),"-")</f>
        <v xml:space="preserve">Pareo falda </v>
      </c>
      <c r="G467" s="58">
        <v>1</v>
      </c>
      <c r="H467" s="59">
        <v>6</v>
      </c>
      <c r="I467" s="59">
        <f>VENTAS[[#This Row],[Cantidad]]*VENTAS[[#This Row],[Precio Venta]]</f>
        <v>6</v>
      </c>
      <c r="J467" s="59">
        <f>IF(VENTAS[[#This Row],[Nombre del Gestor]]&gt;1,  VENTAS[[#This Row],[Total]]*10%, 0)</f>
        <v>0</v>
      </c>
      <c r="K467" s="59">
        <f>IFERROR(VLOOKUP(VENTAS[[#This Row],[Código del producto Vendido]],STOCK[],16,FALSE)*VENTAS[[#This Row],[Cantidad]] + VLOOKUP(VENTAS[[#This Row],[Código del producto Vendido]],STOCK[],19,FALSE)*VENTAS[[#This Row],[Cantidad]],VENTAS[[#This Row],[Total]])</f>
        <v>4.3372222222222225</v>
      </c>
      <c r="L467" s="59">
        <f>VENTAS[[#This Row],[Total]]-VENTAS[[#This Row],[Comisión 10%]]-VENTAS[[#This Row],[Costo SIN Comision]]</f>
        <v>1.6627777777777775</v>
      </c>
      <c r="M467" s="59"/>
    </row>
    <row r="468" spans="1:13" ht="20" customHeight="1">
      <c r="A468" s="89" t="s">
        <v>1153</v>
      </c>
      <c r="B468" s="57"/>
      <c r="C468" s="57" t="s">
        <v>1158</v>
      </c>
      <c r="D468" s="57"/>
      <c r="E468" s="57" t="s">
        <v>564</v>
      </c>
      <c r="F468" s="58" t="str">
        <f>IFERROR(VLOOKUP(VENTAS[[#This Row],[Código del producto Vendido]],STOCK[],5,FALSE),"-")</f>
        <v xml:space="preserve">Bañador floral </v>
      </c>
      <c r="G468" s="58">
        <v>1</v>
      </c>
      <c r="H468" s="59">
        <v>28</v>
      </c>
      <c r="I468" s="59">
        <f>VENTAS[[#This Row],[Cantidad]]*VENTAS[[#This Row],[Precio Venta]]</f>
        <v>28</v>
      </c>
      <c r="J468" s="59">
        <f>IF(VENTAS[[#This Row],[Nombre del Gestor]]&gt;1,  VENTAS[[#This Row],[Total]]*10%, 0)</f>
        <v>0</v>
      </c>
      <c r="K468" s="59">
        <f>IFERROR(VLOOKUP(VENTAS[[#This Row],[Código del producto Vendido]],STOCK[],16,FALSE)*VENTAS[[#This Row],[Cantidad]] + VLOOKUP(VENTAS[[#This Row],[Código del producto Vendido]],STOCK[],19,FALSE)*VENTAS[[#This Row],[Cantidad]],VENTAS[[#This Row],[Total]])</f>
        <v>18.053888888888888</v>
      </c>
      <c r="L468" s="59">
        <f>VENTAS[[#This Row],[Total]]-VENTAS[[#This Row],[Comisión 10%]]-VENTAS[[#This Row],[Costo SIN Comision]]</f>
        <v>9.9461111111111116</v>
      </c>
      <c r="M468" s="59"/>
    </row>
    <row r="469" spans="1:13" ht="20" customHeight="1">
      <c r="A469" s="88" t="s">
        <v>1153</v>
      </c>
      <c r="B469" s="57"/>
      <c r="C469" s="57" t="s">
        <v>1158</v>
      </c>
      <c r="D469" s="57"/>
      <c r="E469" s="57" t="s">
        <v>812</v>
      </c>
      <c r="F469" s="58" t="str">
        <f>IFERROR(VLOOKUP(VENTAS[[#This Row],[Código del producto Vendido]],STOCK[],5,FALSE),"-")</f>
        <v xml:space="preserve"> Bañador espalda descubierta</v>
      </c>
      <c r="G469" s="58">
        <v>1</v>
      </c>
      <c r="H469" s="59">
        <v>20</v>
      </c>
      <c r="I469" s="59">
        <f>VENTAS[[#This Row],[Cantidad]]*VENTAS[[#This Row],[Precio Venta]]</f>
        <v>20</v>
      </c>
      <c r="J469" s="59">
        <f>IF(VENTAS[[#This Row],[Nombre del Gestor]]&gt;1,  VENTAS[[#This Row],[Total]]*10%, 0)</f>
        <v>0</v>
      </c>
      <c r="K469" s="59">
        <f>IFERROR(VLOOKUP(VENTAS[[#This Row],[Código del producto Vendido]],STOCK[],16,FALSE)*VENTAS[[#This Row],[Cantidad]] + VLOOKUP(VENTAS[[#This Row],[Código del producto Vendido]],STOCK[],19,FALSE)*VENTAS[[#This Row],[Cantidad]],VENTAS[[#This Row],[Total]])</f>
        <v>15.555555555555555</v>
      </c>
      <c r="L469" s="59">
        <f>VENTAS[[#This Row],[Total]]-VENTAS[[#This Row],[Comisión 10%]]-VENTAS[[#This Row],[Costo SIN Comision]]</f>
        <v>4.4444444444444446</v>
      </c>
      <c r="M469" s="59"/>
    </row>
    <row r="470" spans="1:13" ht="20" customHeight="1">
      <c r="A470" s="89" t="s">
        <v>1153</v>
      </c>
      <c r="B470" s="57"/>
      <c r="C470" s="57" t="s">
        <v>1159</v>
      </c>
      <c r="D470" s="57"/>
      <c r="E470" s="57" t="s">
        <v>572</v>
      </c>
      <c r="F470" s="58" t="str">
        <f>IFERROR(VLOOKUP(VENTAS[[#This Row],[Código del producto Vendido]],STOCK[],5,FALSE),"-")</f>
        <v>Pareo pantalón de malla</v>
      </c>
      <c r="G470" s="58">
        <v>1</v>
      </c>
      <c r="H470" s="59">
        <v>15</v>
      </c>
      <c r="I470" s="59">
        <f>VENTAS[[#This Row],[Cantidad]]*VENTAS[[#This Row],[Precio Venta]]</f>
        <v>15</v>
      </c>
      <c r="J470" s="59">
        <f>IF(VENTAS[[#This Row],[Nombre del Gestor]]&gt;1,  VENTAS[[#This Row],[Total]]*10%, 0)</f>
        <v>0</v>
      </c>
      <c r="K470" s="59">
        <f>IFERROR(VLOOKUP(VENTAS[[#This Row],[Código del producto Vendido]],STOCK[],16,FALSE)*VENTAS[[#This Row],[Cantidad]] + VLOOKUP(VENTAS[[#This Row],[Código del producto Vendido]],STOCK[],19,FALSE)*VENTAS[[#This Row],[Cantidad]],VENTAS[[#This Row],[Total]])</f>
        <v>9.7855555555555558</v>
      </c>
      <c r="L470" s="59">
        <f>VENTAS[[#This Row],[Total]]-VENTAS[[#This Row],[Comisión 10%]]-VENTAS[[#This Row],[Costo SIN Comision]]</f>
        <v>5.2144444444444442</v>
      </c>
      <c r="M470" s="59"/>
    </row>
    <row r="471" spans="1:13" ht="20" customHeight="1">
      <c r="A471" s="88" t="s">
        <v>1153</v>
      </c>
      <c r="B471" s="57"/>
      <c r="C471" s="57" t="s">
        <v>1160</v>
      </c>
      <c r="D471" s="57"/>
      <c r="E471" s="57" t="s">
        <v>751</v>
      </c>
      <c r="F471" s="58" t="str">
        <f>IFERROR(VLOOKUP(VENTAS[[#This Row],[Código del producto Vendido]],STOCK[],5,FALSE),"-")</f>
        <v>Vestido floral escote corazón</v>
      </c>
      <c r="G471" s="58">
        <v>1</v>
      </c>
      <c r="H471" s="59">
        <v>18</v>
      </c>
      <c r="I471" s="59">
        <f>VENTAS[[#This Row],[Cantidad]]*VENTAS[[#This Row],[Precio Venta]]</f>
        <v>18</v>
      </c>
      <c r="J471" s="59">
        <f>IF(VENTAS[[#This Row],[Nombre del Gestor]]&gt;1,  VENTAS[[#This Row],[Total]]*10%, 0)</f>
        <v>0</v>
      </c>
      <c r="K471" s="59">
        <f>IFERROR(VLOOKUP(VENTAS[[#This Row],[Código del producto Vendido]],STOCK[],16,FALSE)*VENTAS[[#This Row],[Cantidad]] + VLOOKUP(VENTAS[[#This Row],[Código del producto Vendido]],STOCK[],19,FALSE)*VENTAS[[#This Row],[Cantidad]],VENTAS[[#This Row],[Total]])</f>
        <v>10.722222222222221</v>
      </c>
      <c r="L471" s="59">
        <f>VENTAS[[#This Row],[Total]]-VENTAS[[#This Row],[Comisión 10%]]-VENTAS[[#This Row],[Costo SIN Comision]]</f>
        <v>7.2777777777777786</v>
      </c>
      <c r="M471" s="59"/>
    </row>
    <row r="472" spans="1:13" ht="20" customHeight="1">
      <c r="A472" s="89" t="s">
        <v>1161</v>
      </c>
      <c r="B472" s="57"/>
      <c r="C472" s="57" t="s">
        <v>1162</v>
      </c>
      <c r="D472" s="57"/>
      <c r="E472" s="57" t="s">
        <v>1094</v>
      </c>
      <c r="F472" s="58" t="str">
        <f>IFERROR(VLOOKUP(VENTAS[[#This Row],[Código del producto Vendido]],STOCK[],5,FALSE),"-")</f>
        <v>Pantalón de corte recto</v>
      </c>
      <c r="G472" s="58">
        <v>1</v>
      </c>
      <c r="H472" s="59">
        <v>30</v>
      </c>
      <c r="I472" s="59">
        <f>VENTAS[[#This Row],[Cantidad]]*VENTAS[[#This Row],[Precio Venta]]</f>
        <v>30</v>
      </c>
      <c r="J472" s="59">
        <f>IF(VENTAS[[#This Row],[Nombre del Gestor]]&gt;1,  VENTAS[[#This Row],[Total]]*10%, 0)</f>
        <v>0</v>
      </c>
      <c r="K472" s="59">
        <f>IFERROR(VLOOKUP(VENTAS[[#This Row],[Código del producto Vendido]],STOCK[],16,FALSE)*VENTAS[[#This Row],[Cantidad]] + VLOOKUP(VENTAS[[#This Row],[Código del producto Vendido]],STOCK[],19,FALSE)*VENTAS[[#This Row],[Cantidad]],VENTAS[[#This Row],[Total]])</f>
        <v>20.78</v>
      </c>
      <c r="L472" s="59">
        <f>VENTAS[[#This Row],[Total]]-VENTAS[[#This Row],[Comisión 10%]]-VENTAS[[#This Row],[Costo SIN Comision]]</f>
        <v>9.2199999999999989</v>
      </c>
      <c r="M472" s="59"/>
    </row>
    <row r="473" spans="1:13" ht="20" customHeight="1">
      <c r="A473" s="88" t="s">
        <v>1161</v>
      </c>
      <c r="B473" s="57"/>
      <c r="C473" s="57" t="s">
        <v>1163</v>
      </c>
      <c r="D473" s="57"/>
      <c r="E473" s="57" t="s">
        <v>1100</v>
      </c>
      <c r="F473" s="58" t="str">
        <f>IFERROR(VLOOKUP(VENTAS[[#This Row],[Código del producto Vendido]],STOCK[],5,FALSE),"-")</f>
        <v>Pantaloneta con cinturón</v>
      </c>
      <c r="G473" s="58">
        <v>1</v>
      </c>
      <c r="H473" s="59">
        <v>26</v>
      </c>
      <c r="I473" s="59">
        <f>VENTAS[[#This Row],[Cantidad]]*VENTAS[[#This Row],[Precio Venta]]</f>
        <v>26</v>
      </c>
      <c r="J473" s="59">
        <f>IF(VENTAS[[#This Row],[Nombre del Gestor]]&gt;1,  VENTAS[[#This Row],[Total]]*10%, 0)</f>
        <v>0</v>
      </c>
      <c r="K473" s="59">
        <f>IFERROR(VLOOKUP(VENTAS[[#This Row],[Código del producto Vendido]],STOCK[],16,FALSE)*VENTAS[[#This Row],[Cantidad]] + VLOOKUP(VENTAS[[#This Row],[Código del producto Vendido]],STOCK[],19,FALSE)*VENTAS[[#This Row],[Cantidad]],VENTAS[[#This Row],[Total]])</f>
        <v>18</v>
      </c>
      <c r="L473" s="59">
        <f>VENTAS[[#This Row],[Total]]-VENTAS[[#This Row],[Comisión 10%]]-VENTAS[[#This Row],[Costo SIN Comision]]</f>
        <v>8</v>
      </c>
      <c r="M473" s="59"/>
    </row>
    <row r="474" spans="1:13" ht="20" customHeight="1">
      <c r="A474" s="89" t="s">
        <v>1161</v>
      </c>
      <c r="B474" s="57"/>
      <c r="C474" s="57" t="s">
        <v>1163</v>
      </c>
      <c r="D474" s="57"/>
      <c r="E474" s="57" t="s">
        <v>1044</v>
      </c>
      <c r="F474" s="58" t="str">
        <f>IFERROR(VLOOKUP(VENTAS[[#This Row],[Código del producto Vendido]],STOCK[],5,FALSE),"-")</f>
        <v>Pullover negro cuello redondo</v>
      </c>
      <c r="G474" s="58">
        <v>1</v>
      </c>
      <c r="H474" s="59">
        <v>13</v>
      </c>
      <c r="I474" s="59">
        <f>VENTAS[[#This Row],[Cantidad]]*VENTAS[[#This Row],[Precio Venta]]</f>
        <v>13</v>
      </c>
      <c r="J474" s="59">
        <f>IF(VENTAS[[#This Row],[Nombre del Gestor]]&gt;1,  VENTAS[[#This Row],[Total]]*10%, 0)</f>
        <v>0</v>
      </c>
      <c r="K474" s="59">
        <f>IFERROR(VLOOKUP(VENTAS[[#This Row],[Código del producto Vendido]],STOCK[],16,FALSE)*VENTAS[[#This Row],[Cantidad]] + VLOOKUP(VENTAS[[#This Row],[Código del producto Vendido]],STOCK[],19,FALSE)*VENTAS[[#This Row],[Cantidad]],VENTAS[[#This Row],[Total]])</f>
        <v>8.5300000000000011</v>
      </c>
      <c r="L474" s="59">
        <f>VENTAS[[#This Row],[Total]]-VENTAS[[#This Row],[Comisión 10%]]-VENTAS[[#This Row],[Costo SIN Comision]]</f>
        <v>4.4699999999999989</v>
      </c>
      <c r="M474" s="59"/>
    </row>
    <row r="475" spans="1:13" ht="20" customHeight="1">
      <c r="A475" s="88" t="s">
        <v>1165</v>
      </c>
      <c r="B475" s="57"/>
      <c r="C475" s="57" t="s">
        <v>1164</v>
      </c>
      <c r="D475" s="57"/>
      <c r="E475" s="57" t="s">
        <v>943</v>
      </c>
      <c r="F475" s="58" t="str">
        <f>IFERROR(VLOOKUP(VENTAS[[#This Row],[Código del producto Vendido]],STOCK[],5,FALSE),"-")</f>
        <v>Jumpsuit culotte</v>
      </c>
      <c r="G475" s="58">
        <v>1</v>
      </c>
      <c r="H475" s="59">
        <v>22</v>
      </c>
      <c r="I475" s="59">
        <f>VENTAS[[#This Row],[Cantidad]]*VENTAS[[#This Row],[Precio Venta]]</f>
        <v>22</v>
      </c>
      <c r="J475" s="59">
        <f>IF(VENTAS[[#This Row],[Nombre del Gestor]]&gt;1,  VENTAS[[#This Row],[Total]]*10%, 0)</f>
        <v>0</v>
      </c>
      <c r="K475" s="59">
        <f>IFERROR(VLOOKUP(VENTAS[[#This Row],[Código del producto Vendido]],STOCK[],16,FALSE)*VENTAS[[#This Row],[Cantidad]] + VLOOKUP(VENTAS[[#This Row],[Código del producto Vendido]],STOCK[],19,FALSE)*VENTAS[[#This Row],[Cantidad]],VENTAS[[#This Row],[Total]])</f>
        <v>18.42794117647059</v>
      </c>
      <c r="L475" s="59">
        <f>VENTAS[[#This Row],[Total]]-VENTAS[[#This Row],[Comisión 10%]]-VENTAS[[#This Row],[Costo SIN Comision]]</f>
        <v>3.5720588235294102</v>
      </c>
      <c r="M475" s="59"/>
    </row>
    <row r="476" spans="1:13" ht="20" customHeight="1">
      <c r="A476" s="89" t="s">
        <v>1165</v>
      </c>
      <c r="B476" s="57"/>
      <c r="C476" s="57" t="s">
        <v>1164</v>
      </c>
      <c r="D476" s="57"/>
      <c r="E476" s="57" t="s">
        <v>940</v>
      </c>
      <c r="F476" s="58" t="str">
        <f>IFERROR(VLOOKUP(VENTAS[[#This Row],[Código del producto Vendido]],STOCK[],5,FALSE),"-")</f>
        <v>Mono Oblicuo con bolsillo</v>
      </c>
      <c r="G476" s="58">
        <v>1</v>
      </c>
      <c r="H476" s="59">
        <v>19</v>
      </c>
      <c r="I476" s="59">
        <f>VENTAS[[#This Row],[Cantidad]]*VENTAS[[#This Row],[Precio Venta]]</f>
        <v>19</v>
      </c>
      <c r="J476" s="59">
        <f>IF(VENTAS[[#This Row],[Nombre del Gestor]]&gt;1,  VENTAS[[#This Row],[Total]]*10%, 0)</f>
        <v>0</v>
      </c>
      <c r="K476" s="59">
        <f>IFERROR(VLOOKUP(VENTAS[[#This Row],[Código del producto Vendido]],STOCK[],16,FALSE)*VENTAS[[#This Row],[Cantidad]] + VLOOKUP(VENTAS[[#This Row],[Código del producto Vendido]],STOCK[],19,FALSE)*VENTAS[[#This Row],[Cantidad]],VENTAS[[#This Row],[Total]])</f>
        <v>14.548529411764706</v>
      </c>
      <c r="L476" s="59">
        <f>VENTAS[[#This Row],[Total]]-VENTAS[[#This Row],[Comisión 10%]]-VENTAS[[#This Row],[Costo SIN Comision]]</f>
        <v>4.4514705882352938</v>
      </c>
      <c r="M476" s="59"/>
    </row>
    <row r="477" spans="1:13" ht="20" customHeight="1">
      <c r="A477" s="88" t="s">
        <v>1165</v>
      </c>
      <c r="B477" s="57"/>
      <c r="C477" s="57" t="s">
        <v>492</v>
      </c>
      <c r="D477" s="57"/>
      <c r="E477" s="57" t="s">
        <v>1072</v>
      </c>
      <c r="F477" s="58" t="str">
        <f>IFERROR(VLOOKUP(VENTAS[[#This Row],[Código del producto Vendido]],STOCK[],5,FALSE),"-")</f>
        <v>Maxi vestido playero rojo</v>
      </c>
      <c r="G477" s="58">
        <v>1</v>
      </c>
      <c r="H477" s="59">
        <v>35</v>
      </c>
      <c r="I477" s="59">
        <f>VENTAS[[#This Row],[Cantidad]]*VENTAS[[#This Row],[Precio Venta]]</f>
        <v>35</v>
      </c>
      <c r="J477" s="59">
        <f>IF(VENTAS[[#This Row],[Nombre del Gestor]]&gt;1,  VENTAS[[#This Row],[Total]]*10%, 0)</f>
        <v>0</v>
      </c>
      <c r="K477" s="59">
        <f>IFERROR(VLOOKUP(VENTAS[[#This Row],[Código del producto Vendido]],STOCK[],16,FALSE)*VENTAS[[#This Row],[Cantidad]] + VLOOKUP(VENTAS[[#This Row],[Código del producto Vendido]],STOCK[],19,FALSE)*VENTAS[[#This Row],[Cantidad]],VENTAS[[#This Row],[Total]])</f>
        <v>23.42</v>
      </c>
      <c r="L477" s="59">
        <f>VENTAS[[#This Row],[Total]]-VENTAS[[#This Row],[Comisión 10%]]-VENTAS[[#This Row],[Costo SIN Comision]]</f>
        <v>11.579999999999998</v>
      </c>
      <c r="M477" s="59"/>
    </row>
    <row r="478" spans="1:13" ht="20" customHeight="1">
      <c r="A478" s="89" t="s">
        <v>1165</v>
      </c>
      <c r="B478" s="57"/>
      <c r="C478" s="57" t="s">
        <v>1163</v>
      </c>
      <c r="D478" s="57"/>
      <c r="E478" s="57" t="s">
        <v>609</v>
      </c>
      <c r="F478" s="58" t="str">
        <f>IFERROR(VLOOKUP(VENTAS[[#This Row],[Código del producto Vendido]],STOCK[],5,FALSE),"-")</f>
        <v>Camisetaen contraste tejido canalé</v>
      </c>
      <c r="G478" s="58">
        <v>1</v>
      </c>
      <c r="H478" s="59">
        <v>14</v>
      </c>
      <c r="I478" s="59">
        <f>VENTAS[[#This Row],[Cantidad]]*VENTAS[[#This Row],[Precio Venta]]</f>
        <v>14</v>
      </c>
      <c r="J478" s="59">
        <f>IF(VENTAS[[#This Row],[Nombre del Gestor]]&gt;1,  VENTAS[[#This Row],[Total]]*10%, 0)</f>
        <v>0</v>
      </c>
      <c r="K478" s="59">
        <f>IFERROR(VLOOKUP(VENTAS[[#This Row],[Código del producto Vendido]],STOCK[],16,FALSE)*VENTAS[[#This Row],[Cantidad]] + VLOOKUP(VENTAS[[#This Row],[Código del producto Vendido]],STOCK[],19,FALSE)*VENTAS[[#This Row],[Cantidad]],VENTAS[[#This Row],[Total]])</f>
        <v>8.8577777777777769</v>
      </c>
      <c r="L478" s="59">
        <f>VENTAS[[#This Row],[Total]]-VENTAS[[#This Row],[Comisión 10%]]-VENTAS[[#This Row],[Costo SIN Comision]]</f>
        <v>5.1422222222222231</v>
      </c>
      <c r="M478" s="59"/>
    </row>
    <row r="479" spans="1:13" ht="20" customHeight="1">
      <c r="A479" s="88" t="s">
        <v>1165</v>
      </c>
      <c r="B479" s="57"/>
      <c r="C479" s="57" t="s">
        <v>1166</v>
      </c>
      <c r="D479" s="57"/>
      <c r="E479" s="57" t="s">
        <v>554</v>
      </c>
      <c r="F479" s="58" t="str">
        <f>IFERROR(VLOOKUP(VENTAS[[#This Row],[Código del producto Vendido]],STOCK[],5,FALSE),"-")</f>
        <v xml:space="preserve">Pareo falda </v>
      </c>
      <c r="G479" s="58">
        <v>1</v>
      </c>
      <c r="H479" s="59">
        <v>8</v>
      </c>
      <c r="I479" s="59">
        <f>VENTAS[[#This Row],[Cantidad]]*VENTAS[[#This Row],[Precio Venta]]</f>
        <v>8</v>
      </c>
      <c r="J479" s="59">
        <f>IF(VENTAS[[#This Row],[Nombre del Gestor]]&gt;1,  VENTAS[[#This Row],[Total]]*10%, 0)</f>
        <v>0</v>
      </c>
      <c r="K479" s="59">
        <f>IFERROR(VLOOKUP(VENTAS[[#This Row],[Código del producto Vendido]],STOCK[],16,FALSE)*VENTAS[[#This Row],[Cantidad]] + VLOOKUP(VENTAS[[#This Row],[Código del producto Vendido]],STOCK[],19,FALSE)*VENTAS[[#This Row],[Cantidad]],VENTAS[[#This Row],[Total]])</f>
        <v>4.3372222222222225</v>
      </c>
      <c r="L479" s="59">
        <f>VENTAS[[#This Row],[Total]]-VENTAS[[#This Row],[Comisión 10%]]-VENTAS[[#This Row],[Costo SIN Comision]]</f>
        <v>3.6627777777777775</v>
      </c>
      <c r="M479" s="59"/>
    </row>
    <row r="480" spans="1:13" ht="20" customHeight="1">
      <c r="A480" s="89" t="s">
        <v>1167</v>
      </c>
      <c r="B480" s="57"/>
      <c r="C480" s="57" t="s">
        <v>1168</v>
      </c>
      <c r="D480" s="57"/>
      <c r="E480" s="57" t="s">
        <v>1034</v>
      </c>
      <c r="F480" s="58" t="str">
        <f>IFERROR(VLOOKUP(VENTAS[[#This Row],[Código del producto Vendido]],STOCK[],5,FALSE),"-")</f>
        <v>Camisa Blanca</v>
      </c>
      <c r="G480" s="58">
        <v>1</v>
      </c>
      <c r="H480" s="59">
        <v>20</v>
      </c>
      <c r="I480" s="59">
        <f>VENTAS[[#This Row],[Cantidad]]*VENTAS[[#This Row],[Precio Venta]]</f>
        <v>20</v>
      </c>
      <c r="J480" s="59">
        <f>IF(VENTAS[[#This Row],[Nombre del Gestor]]&gt;1,  VENTAS[[#This Row],[Total]]*10%, 0)</f>
        <v>0</v>
      </c>
      <c r="K480" s="59">
        <f>IFERROR(VLOOKUP(VENTAS[[#This Row],[Código del producto Vendido]],STOCK[],16,FALSE)*VENTAS[[#This Row],[Cantidad]] + VLOOKUP(VENTAS[[#This Row],[Código del producto Vendido]],STOCK[],19,FALSE)*VENTAS[[#This Row],[Cantidad]],VENTAS[[#This Row],[Total]])</f>
        <v>12.9</v>
      </c>
      <c r="L480" s="59">
        <f>VENTAS[[#This Row],[Total]]-VENTAS[[#This Row],[Comisión 10%]]-VENTAS[[#This Row],[Costo SIN Comision]]</f>
        <v>7.1</v>
      </c>
      <c r="M480" s="59"/>
    </row>
    <row r="481" spans="1:13" ht="20" customHeight="1">
      <c r="A481" s="88" t="s">
        <v>1167</v>
      </c>
      <c r="B481" s="57"/>
      <c r="C481" s="57" t="s">
        <v>1169</v>
      </c>
      <c r="D481" s="57"/>
      <c r="E481" s="57" t="s">
        <v>620</v>
      </c>
      <c r="F481" s="58" t="str">
        <f>IFERROR(VLOOKUP(VENTAS[[#This Row],[Código del producto Vendido]],STOCK[],5,FALSE),"-")</f>
        <v>Top de mangas anchas y lentejuelas amarillo</v>
      </c>
      <c r="G481" s="58">
        <v>0</v>
      </c>
      <c r="H481" s="59">
        <v>0</v>
      </c>
      <c r="I481" s="59">
        <f>VENTAS[[#This Row],[Cantidad]]*VENTAS[[#This Row],[Precio Venta]]</f>
        <v>0</v>
      </c>
      <c r="J481" s="59">
        <f>IF(VENTAS[[#This Row],[Nombre del Gestor]]&gt;1,  VENTAS[[#This Row],[Total]]*10%, 0)</f>
        <v>0</v>
      </c>
      <c r="K481" s="59">
        <f>IFERROR(VLOOKUP(VENTAS[[#This Row],[Código del producto Vendido]],STOCK[],16,FALSE)*VENTAS[[#This Row],[Cantidad]] + VLOOKUP(VENTAS[[#This Row],[Código del producto Vendido]],STOCK[],19,FALSE)*VENTAS[[#This Row],[Cantidad]],VENTAS[[#This Row],[Total]])</f>
        <v>0</v>
      </c>
      <c r="L481" s="59">
        <f>VENTAS[[#This Row],[Total]]-VENTAS[[#This Row],[Comisión 10%]]-VENTAS[[#This Row],[Costo SIN Comision]]</f>
        <v>0</v>
      </c>
      <c r="M481" s="59"/>
    </row>
    <row r="482" spans="1:13" ht="20" customHeight="1">
      <c r="A482" s="89" t="s">
        <v>1167</v>
      </c>
      <c r="B482" s="57"/>
      <c r="C482" s="57" t="s">
        <v>396</v>
      </c>
      <c r="D482" s="57"/>
      <c r="E482" s="57" t="s">
        <v>692</v>
      </c>
      <c r="F482" s="58" t="str">
        <f>IFERROR(VLOOKUP(VENTAS[[#This Row],[Código del producto Vendido]],STOCK[],5,FALSE),"-")</f>
        <v>Bañador estampado de planta</v>
      </c>
      <c r="G482" s="58">
        <v>1</v>
      </c>
      <c r="H482" s="59">
        <v>25</v>
      </c>
      <c r="I482" s="59">
        <f>VENTAS[[#This Row],[Cantidad]]*VENTAS[[#This Row],[Precio Venta]]</f>
        <v>25</v>
      </c>
      <c r="J482" s="59">
        <f>IF(VENTAS[[#This Row],[Nombre del Gestor]]&gt;1,  VENTAS[[#This Row],[Total]]*10%, 0)</f>
        <v>0</v>
      </c>
      <c r="K482" s="59">
        <f>IFERROR(VLOOKUP(VENTAS[[#This Row],[Código del producto Vendido]],STOCK[],16,FALSE)*VENTAS[[#This Row],[Cantidad]] + VLOOKUP(VENTAS[[#This Row],[Código del producto Vendido]],STOCK[],19,FALSE)*VENTAS[[#This Row],[Cantidad]],VENTAS[[#This Row],[Total]])</f>
        <v>13.416666666666666</v>
      </c>
      <c r="L482" s="59">
        <f>VENTAS[[#This Row],[Total]]-VENTAS[[#This Row],[Comisión 10%]]-VENTAS[[#This Row],[Costo SIN Comision]]</f>
        <v>11.583333333333334</v>
      </c>
      <c r="M482" s="59"/>
    </row>
    <row r="483" spans="1:13" ht="20" customHeight="1">
      <c r="A483" s="88" t="s">
        <v>1167</v>
      </c>
      <c r="B483" s="57"/>
      <c r="C483" s="57" t="s">
        <v>1170</v>
      </c>
      <c r="D483" s="57"/>
      <c r="E483" s="57" t="s">
        <v>790</v>
      </c>
      <c r="F483" s="58" t="str">
        <f>IFERROR(VLOOKUP(VENTAS[[#This Row],[Código del producto Vendido]],STOCK[],5,FALSE),"-")</f>
        <v>Sandalias Trenzadas</v>
      </c>
      <c r="G483" s="58">
        <v>1</v>
      </c>
      <c r="H483" s="59">
        <v>35</v>
      </c>
      <c r="I483" s="59">
        <f>VENTAS[[#This Row],[Cantidad]]*VENTAS[[#This Row],[Precio Venta]]</f>
        <v>35</v>
      </c>
      <c r="J483" s="59">
        <f>IF(VENTAS[[#This Row],[Nombre del Gestor]]&gt;1,  VENTAS[[#This Row],[Total]]*10%, 0)</f>
        <v>0</v>
      </c>
      <c r="K483" s="59">
        <f>IFERROR(VLOOKUP(VENTAS[[#This Row],[Código del producto Vendido]],STOCK[],16,FALSE)*VENTAS[[#This Row],[Cantidad]] + VLOOKUP(VENTAS[[#This Row],[Código del producto Vendido]],STOCK[],19,FALSE)*VENTAS[[#This Row],[Cantidad]],VENTAS[[#This Row],[Total]])</f>
        <v>27</v>
      </c>
      <c r="L483" s="59">
        <f>VENTAS[[#This Row],[Total]]-VENTAS[[#This Row],[Comisión 10%]]-VENTAS[[#This Row],[Costo SIN Comision]]</f>
        <v>8</v>
      </c>
      <c r="M483" s="59"/>
    </row>
    <row r="484" spans="1:13" ht="20" customHeight="1">
      <c r="A484" s="89" t="s">
        <v>1167</v>
      </c>
      <c r="B484" s="57"/>
      <c r="C484" s="57" t="s">
        <v>1163</v>
      </c>
      <c r="D484" s="57"/>
      <c r="E484" s="57" t="s">
        <v>1056</v>
      </c>
      <c r="F484" s="58" t="str">
        <f>IFERROR(VLOOKUP(VENTAS[[#This Row],[Código del producto Vendido]],STOCK[],5,FALSE),"-")</f>
        <v>Pantalón Corte Recto</v>
      </c>
      <c r="G484" s="58">
        <v>1</v>
      </c>
      <c r="H484" s="59">
        <v>30</v>
      </c>
      <c r="I484" s="59">
        <f>VENTAS[[#This Row],[Cantidad]]*VENTAS[[#This Row],[Precio Venta]]</f>
        <v>30</v>
      </c>
      <c r="J484" s="59">
        <f>IF(VENTAS[[#This Row],[Nombre del Gestor]]&gt;1,  VENTAS[[#This Row],[Total]]*10%, 0)</f>
        <v>0</v>
      </c>
      <c r="K484" s="59">
        <f>IFERROR(VLOOKUP(VENTAS[[#This Row],[Código del producto Vendido]],STOCK[],16,FALSE)*VENTAS[[#This Row],[Cantidad]] + VLOOKUP(VENTAS[[#This Row],[Código del producto Vendido]],STOCK[],19,FALSE)*VENTAS[[#This Row],[Cantidad]],VENTAS[[#This Row],[Total]])</f>
        <v>20.78</v>
      </c>
      <c r="L484" s="59">
        <f>VENTAS[[#This Row],[Total]]-VENTAS[[#This Row],[Comisión 10%]]-VENTAS[[#This Row],[Costo SIN Comision]]</f>
        <v>9.2199999999999989</v>
      </c>
      <c r="M484" s="59"/>
    </row>
    <row r="485" spans="1:13" ht="20" customHeight="1">
      <c r="A485" s="88" t="s">
        <v>1167</v>
      </c>
      <c r="B485" s="57"/>
      <c r="C485" s="57" t="s">
        <v>1171</v>
      </c>
      <c r="D485" s="57"/>
      <c r="E485" s="57" t="s">
        <v>905</v>
      </c>
      <c r="F485" s="58" t="str">
        <f>IFERROR(VLOOKUP(VENTAS[[#This Row],[Código del producto Vendido]],STOCK[],5,FALSE),"-")</f>
        <v>Falda Margarita</v>
      </c>
      <c r="G485" s="58">
        <v>1</v>
      </c>
      <c r="H485" s="59">
        <v>20</v>
      </c>
      <c r="I485" s="59">
        <f>VENTAS[[#This Row],[Cantidad]]*VENTAS[[#This Row],[Precio Venta]]</f>
        <v>20</v>
      </c>
      <c r="J485" s="59">
        <f>IF(VENTAS[[#This Row],[Nombre del Gestor]]&gt;1,  VENTAS[[#This Row],[Total]]*10%, 0)</f>
        <v>0</v>
      </c>
      <c r="K485" s="59">
        <f>IFERROR(VLOOKUP(VENTAS[[#This Row],[Código del producto Vendido]],STOCK[],16,FALSE)*VENTAS[[#This Row],[Cantidad]] + VLOOKUP(VENTAS[[#This Row],[Código del producto Vendido]],STOCK[],19,FALSE)*VENTAS[[#This Row],[Cantidad]],VENTAS[[#This Row],[Total]])</f>
        <v>8.1049999999999986</v>
      </c>
      <c r="L485" s="59">
        <f>VENTAS[[#This Row],[Total]]-VENTAS[[#This Row],[Comisión 10%]]-VENTAS[[#This Row],[Costo SIN Comision]]</f>
        <v>11.895000000000001</v>
      </c>
      <c r="M485" s="59"/>
    </row>
    <row r="486" spans="1:13" ht="20" customHeight="1">
      <c r="A486" s="89" t="s">
        <v>1167</v>
      </c>
      <c r="B486" s="57"/>
      <c r="C486" s="57" t="s">
        <v>1172</v>
      </c>
      <c r="D486" s="57"/>
      <c r="E486" s="57" t="s">
        <v>904</v>
      </c>
      <c r="F486" s="58" t="str">
        <f>IFERROR(VLOOKUP(VENTAS[[#This Row],[Código del producto Vendido]],STOCK[],5,FALSE),"-")</f>
        <v>Falda margarita de corte A</v>
      </c>
      <c r="G486" s="58">
        <v>1</v>
      </c>
      <c r="H486" s="59">
        <v>20</v>
      </c>
      <c r="I486" s="59">
        <f>VENTAS[[#This Row],[Cantidad]]*VENTAS[[#This Row],[Precio Venta]]</f>
        <v>20</v>
      </c>
      <c r="J486" s="59">
        <f>IF(VENTAS[[#This Row],[Nombre del Gestor]]&gt;1,  VENTAS[[#This Row],[Total]]*10%, 0)</f>
        <v>0</v>
      </c>
      <c r="K486" s="59">
        <f>IFERROR(VLOOKUP(VENTAS[[#This Row],[Código del producto Vendido]],STOCK[],16,FALSE)*VENTAS[[#This Row],[Cantidad]] + VLOOKUP(VENTAS[[#This Row],[Código del producto Vendido]],STOCK[],19,FALSE)*VENTAS[[#This Row],[Cantidad]],VENTAS[[#This Row],[Total]])</f>
        <v>8.1049999999999986</v>
      </c>
      <c r="L486" s="59">
        <f>VENTAS[[#This Row],[Total]]-VENTAS[[#This Row],[Comisión 10%]]-VENTAS[[#This Row],[Costo SIN Comision]]</f>
        <v>11.895000000000001</v>
      </c>
      <c r="M486" s="59"/>
    </row>
    <row r="487" spans="1:13" ht="20" customHeight="1">
      <c r="A487" s="88" t="s">
        <v>1167</v>
      </c>
      <c r="B487" s="57"/>
      <c r="C487" s="57" t="s">
        <v>1172</v>
      </c>
      <c r="D487" s="57"/>
      <c r="E487" s="57" t="s">
        <v>1093</v>
      </c>
      <c r="F487" s="58" t="str">
        <f>IFERROR(VLOOKUP(VENTAS[[#This Row],[Código del producto Vendido]],STOCK[],5,FALSE),"-")</f>
        <v>Pantalón beige de pierna ancha</v>
      </c>
      <c r="G487" s="58">
        <v>1</v>
      </c>
      <c r="H487" s="59">
        <v>30</v>
      </c>
      <c r="I487" s="59">
        <f>VENTAS[[#This Row],[Cantidad]]*VENTAS[[#This Row],[Precio Venta]]</f>
        <v>30</v>
      </c>
      <c r="J487" s="59">
        <f>IF(VENTAS[[#This Row],[Nombre del Gestor]]&gt;1,  VENTAS[[#This Row],[Total]]*10%, 0)</f>
        <v>0</v>
      </c>
      <c r="K487" s="59">
        <f>IFERROR(VLOOKUP(VENTAS[[#This Row],[Código del producto Vendido]],STOCK[],16,FALSE)*VENTAS[[#This Row],[Cantidad]] + VLOOKUP(VENTAS[[#This Row],[Código del producto Vendido]],STOCK[],19,FALSE)*VENTAS[[#This Row],[Cantidad]],VENTAS[[#This Row],[Total]])</f>
        <v>20.78</v>
      </c>
      <c r="L487" s="59">
        <f>VENTAS[[#This Row],[Total]]-VENTAS[[#This Row],[Comisión 10%]]-VENTAS[[#This Row],[Costo SIN Comision]]</f>
        <v>9.2199999999999989</v>
      </c>
      <c r="M487" s="59"/>
    </row>
    <row r="488" spans="1:13" ht="20" customHeight="1">
      <c r="A488" s="89" t="s">
        <v>1167</v>
      </c>
      <c r="B488" s="57"/>
      <c r="C488" s="57" t="s">
        <v>1172</v>
      </c>
      <c r="D488" s="57"/>
      <c r="E488" s="57" t="s">
        <v>1088</v>
      </c>
      <c r="F488" s="58" t="str">
        <f>IFERROR(VLOOKUP(VENTAS[[#This Row],[Código del producto Vendido]],STOCK[],5,FALSE),"-")</f>
        <v>Top blanco cuello V con encaje</v>
      </c>
      <c r="G488" s="58">
        <v>1</v>
      </c>
      <c r="H488" s="59">
        <v>12</v>
      </c>
      <c r="I488" s="59">
        <f>VENTAS[[#This Row],[Cantidad]]*VENTAS[[#This Row],[Precio Venta]]</f>
        <v>12</v>
      </c>
      <c r="J488" s="59">
        <f>IF(VENTAS[[#This Row],[Nombre del Gestor]]&gt;1,  VENTAS[[#This Row],[Total]]*10%, 0)</f>
        <v>0</v>
      </c>
      <c r="K488" s="59">
        <f>IFERROR(VLOOKUP(VENTAS[[#This Row],[Código del producto Vendido]],STOCK[],16,FALSE)*VENTAS[[#This Row],[Cantidad]] + VLOOKUP(VENTAS[[#This Row],[Código del producto Vendido]],STOCK[],19,FALSE)*VENTAS[[#This Row],[Cantidad]],VENTAS[[#This Row],[Total]])</f>
        <v>7.97</v>
      </c>
      <c r="L488" s="59">
        <f>VENTAS[[#This Row],[Total]]-VENTAS[[#This Row],[Comisión 10%]]-VENTAS[[#This Row],[Costo SIN Comision]]</f>
        <v>4.03</v>
      </c>
      <c r="M488" s="59"/>
    </row>
    <row r="489" spans="1:13" ht="20" customHeight="1">
      <c r="A489" s="88" t="s">
        <v>1173</v>
      </c>
      <c r="B489" s="57"/>
      <c r="C489" s="57" t="s">
        <v>394</v>
      </c>
      <c r="D489" s="57"/>
      <c r="E489" s="57" t="s">
        <v>1028</v>
      </c>
      <c r="F489" s="58" t="str">
        <f>IFERROR(VLOOKUP(VENTAS[[#This Row],[Código del producto Vendido]],STOCK[],5,FALSE),"-")</f>
        <v>Conjunto blanco top healter y falda cruzada</v>
      </c>
      <c r="G489" s="58">
        <v>1</v>
      </c>
      <c r="H489" s="59">
        <v>40</v>
      </c>
      <c r="I489" s="59">
        <f>VENTAS[[#This Row],[Cantidad]]*VENTAS[[#This Row],[Precio Venta]]</f>
        <v>40</v>
      </c>
      <c r="J489" s="59">
        <f>IF(VENTAS[[#This Row],[Nombre del Gestor]]&gt;1,  VENTAS[[#This Row],[Total]]*10%, 0)</f>
        <v>0</v>
      </c>
      <c r="K489" s="59">
        <f>IFERROR(VLOOKUP(VENTAS[[#This Row],[Código del producto Vendido]],STOCK[],16,FALSE)*VENTAS[[#This Row],[Cantidad]] + VLOOKUP(VENTAS[[#This Row],[Código del producto Vendido]],STOCK[],19,FALSE)*VENTAS[[#This Row],[Cantidad]],VENTAS[[#This Row],[Total]])</f>
        <v>27.82</v>
      </c>
      <c r="L489" s="59">
        <f>VENTAS[[#This Row],[Total]]-VENTAS[[#This Row],[Comisión 10%]]-VENTAS[[#This Row],[Costo SIN Comision]]</f>
        <v>12.18</v>
      </c>
      <c r="M489" s="59"/>
    </row>
    <row r="490" spans="1:13" ht="20" customHeight="1">
      <c r="A490" s="89" t="s">
        <v>1173</v>
      </c>
      <c r="B490" s="57"/>
      <c r="C490" s="57" t="s">
        <v>1174</v>
      </c>
      <c r="D490" s="57"/>
      <c r="E490" s="57" t="s">
        <v>1101</v>
      </c>
      <c r="F490" s="58" t="str">
        <f>IFERROR(VLOOKUP(VENTAS[[#This Row],[Código del producto Vendido]],STOCK[],5,FALSE),"-")</f>
        <v>Sandalias rosadas Forever21</v>
      </c>
      <c r="G490" s="58">
        <v>1</v>
      </c>
      <c r="H490" s="59">
        <v>15</v>
      </c>
      <c r="I490" s="59">
        <f>VENTAS[[#This Row],[Cantidad]]*VENTAS[[#This Row],[Precio Venta]]</f>
        <v>15</v>
      </c>
      <c r="J490" s="59">
        <f>IF(VENTAS[[#This Row],[Nombre del Gestor]]&gt;1,  VENTAS[[#This Row],[Total]]*10%, 0)</f>
        <v>0</v>
      </c>
      <c r="K490" s="59">
        <f>IFERROR(VLOOKUP(VENTAS[[#This Row],[Código del producto Vendido]],STOCK[],16,FALSE)*VENTAS[[#This Row],[Cantidad]] + VLOOKUP(VENTAS[[#This Row],[Código del producto Vendido]],STOCK[],19,FALSE)*VENTAS[[#This Row],[Cantidad]],VENTAS[[#This Row],[Total]])</f>
        <v>19.490000000000002</v>
      </c>
      <c r="L490" s="59">
        <f>VENTAS[[#This Row],[Total]]-VENTAS[[#This Row],[Comisión 10%]]-VENTAS[[#This Row],[Costo SIN Comision]]</f>
        <v>-4.490000000000002</v>
      </c>
      <c r="M490" s="59"/>
    </row>
    <row r="491" spans="1:13" ht="20" customHeight="1">
      <c r="A491" s="88" t="s">
        <v>1173</v>
      </c>
      <c r="B491" s="57"/>
      <c r="C491" s="57" t="s">
        <v>1176</v>
      </c>
      <c r="D491" s="57"/>
      <c r="E491" s="57" t="s">
        <v>799</v>
      </c>
      <c r="F491" s="58" t="str">
        <f>IFERROR(VLOOKUP(VENTAS[[#This Row],[Código del producto Vendido]],STOCK[],5,FALSE),"-")</f>
        <v>Top berry en tela de algodón</v>
      </c>
      <c r="G491" s="58">
        <v>1</v>
      </c>
      <c r="H491" s="59">
        <v>10</v>
      </c>
      <c r="I491" s="59">
        <f>VENTAS[[#This Row],[Cantidad]]*VENTAS[[#This Row],[Precio Venta]]</f>
        <v>10</v>
      </c>
      <c r="J491" s="59">
        <f>IF(VENTAS[[#This Row],[Nombre del Gestor]]&gt;1,  VENTAS[[#This Row],[Total]]*10%, 0)</f>
        <v>0</v>
      </c>
      <c r="K491" s="59">
        <f>IFERROR(VLOOKUP(VENTAS[[#This Row],[Código del producto Vendido]],STOCK[],16,FALSE)*VENTAS[[#This Row],[Cantidad]] + VLOOKUP(VENTAS[[#This Row],[Código del producto Vendido]],STOCK[],19,FALSE)*VENTAS[[#This Row],[Cantidad]],VENTAS[[#This Row],[Total]])</f>
        <v>6.0555555555555554</v>
      </c>
      <c r="L491" s="59">
        <f>VENTAS[[#This Row],[Total]]-VENTAS[[#This Row],[Comisión 10%]]-VENTAS[[#This Row],[Costo SIN Comision]]</f>
        <v>3.9444444444444446</v>
      </c>
      <c r="M491" s="59"/>
    </row>
    <row r="492" spans="1:13" ht="20" customHeight="1">
      <c r="A492" s="89" t="s">
        <v>1177</v>
      </c>
      <c r="B492" s="57"/>
      <c r="C492" s="57" t="s">
        <v>1178</v>
      </c>
      <c r="D492" s="57"/>
      <c r="E492" s="57" t="s">
        <v>597</v>
      </c>
      <c r="F492" s="58" t="str">
        <f>IFERROR(VLOOKUP(VENTAS[[#This Row],[Código del producto Vendido]],STOCK[],5,FALSE),"-")</f>
        <v xml:space="preserve"> Top de espalda cruzada</v>
      </c>
      <c r="G492" s="58">
        <v>1</v>
      </c>
      <c r="H492" s="59">
        <v>14</v>
      </c>
      <c r="I492" s="59">
        <f>VENTAS[[#This Row],[Cantidad]]*VENTAS[[#This Row],[Precio Venta]]</f>
        <v>14</v>
      </c>
      <c r="J492" s="59">
        <f>IF(VENTAS[[#This Row],[Nombre del Gestor]]&gt;1,  VENTAS[[#This Row],[Total]]*10%, 0)</f>
        <v>0</v>
      </c>
      <c r="K492" s="59">
        <f>IFERROR(VLOOKUP(VENTAS[[#This Row],[Código del producto Vendido]],STOCK[],16,FALSE)*VENTAS[[#This Row],[Cantidad]] + VLOOKUP(VENTAS[[#This Row],[Código del producto Vendido]],STOCK[],19,FALSE)*VENTAS[[#This Row],[Cantidad]],VENTAS[[#This Row],[Total]])</f>
        <v>8.8977777777777778</v>
      </c>
      <c r="L492" s="59">
        <f>VENTAS[[#This Row],[Total]]-VENTAS[[#This Row],[Comisión 10%]]-VENTAS[[#This Row],[Costo SIN Comision]]</f>
        <v>5.1022222222222222</v>
      </c>
      <c r="M492" s="59"/>
    </row>
    <row r="493" spans="1:13" ht="20" customHeight="1">
      <c r="A493" s="88" t="s">
        <v>1177</v>
      </c>
      <c r="B493" s="57"/>
      <c r="C493" s="57" t="s">
        <v>1178</v>
      </c>
      <c r="D493" s="57"/>
      <c r="E493" s="57" t="s">
        <v>625</v>
      </c>
      <c r="F493" s="58" t="str">
        <f>IFERROR(VLOOKUP(VENTAS[[#This Row],[Código del producto Vendido]],STOCK[],5,FALSE),"-")</f>
        <v>Top de espalda cruzada</v>
      </c>
      <c r="G493" s="58">
        <v>1</v>
      </c>
      <c r="H493" s="59">
        <v>14</v>
      </c>
      <c r="I493" s="59">
        <f>VENTAS[[#This Row],[Cantidad]]*VENTAS[[#This Row],[Precio Venta]]</f>
        <v>14</v>
      </c>
      <c r="J493" s="59">
        <f>IF(VENTAS[[#This Row],[Nombre del Gestor]]&gt;1,  VENTAS[[#This Row],[Total]]*10%, 0)</f>
        <v>0</v>
      </c>
      <c r="K493" s="59">
        <f>IFERROR(VLOOKUP(VENTAS[[#This Row],[Código del producto Vendido]],STOCK[],16,FALSE)*VENTAS[[#This Row],[Cantidad]] + VLOOKUP(VENTAS[[#This Row],[Código del producto Vendido]],STOCK[],19,FALSE)*VENTAS[[#This Row],[Cantidad]],VENTAS[[#This Row],[Total]])</f>
        <v>8.3422222222222224</v>
      </c>
      <c r="L493" s="59">
        <f>VENTAS[[#This Row],[Total]]-VENTAS[[#This Row],[Comisión 10%]]-VENTAS[[#This Row],[Costo SIN Comision]]</f>
        <v>5.6577777777777776</v>
      </c>
      <c r="M493" s="59"/>
    </row>
    <row r="494" spans="1:13" ht="20" customHeight="1">
      <c r="A494" s="89" t="s">
        <v>1177</v>
      </c>
      <c r="B494" s="57"/>
      <c r="C494" s="57" t="s">
        <v>1178</v>
      </c>
      <c r="D494" s="57"/>
      <c r="E494" s="57" t="s">
        <v>889</v>
      </c>
      <c r="F494" s="58" t="str">
        <f>IFERROR(VLOOKUP(VENTAS[[#This Row],[Código del producto Vendido]],STOCK[],5,FALSE),"-")</f>
        <v xml:space="preserve"> Top Básico Business Negro</v>
      </c>
      <c r="G494" s="58">
        <v>1</v>
      </c>
      <c r="H494" s="59">
        <v>12</v>
      </c>
      <c r="I494" s="59">
        <f>VENTAS[[#This Row],[Cantidad]]*VENTAS[[#This Row],[Precio Venta]]</f>
        <v>12</v>
      </c>
      <c r="J494" s="59">
        <f>IF(VENTAS[[#This Row],[Nombre del Gestor]]&gt;1,  VENTAS[[#This Row],[Total]]*10%, 0)</f>
        <v>0</v>
      </c>
      <c r="K494" s="59">
        <f>IFERROR(VLOOKUP(VENTAS[[#This Row],[Código del producto Vendido]],STOCK[],16,FALSE)*VENTAS[[#This Row],[Cantidad]] + VLOOKUP(VENTAS[[#This Row],[Código del producto Vendido]],STOCK[],19,FALSE)*VENTAS[[#This Row],[Cantidad]],VENTAS[[#This Row],[Total]])</f>
        <v>7.6345454545454547</v>
      </c>
      <c r="L494" s="59">
        <f>VENTAS[[#This Row],[Total]]-VENTAS[[#This Row],[Comisión 10%]]-VENTAS[[#This Row],[Costo SIN Comision]]</f>
        <v>4.3654545454545453</v>
      </c>
      <c r="M494" s="59"/>
    </row>
    <row r="495" spans="1:13" ht="20" customHeight="1">
      <c r="A495" s="88" t="s">
        <v>1177</v>
      </c>
      <c r="B495" s="57"/>
      <c r="C495" s="57" t="s">
        <v>1178</v>
      </c>
      <c r="D495" s="57"/>
      <c r="E495" s="57" t="s">
        <v>1083</v>
      </c>
      <c r="F495" s="58" t="str">
        <f>IFERROR(VLOOKUP(VENTAS[[#This Row],[Código del producto Vendido]],STOCK[],5,FALSE),"-")</f>
        <v>Pantaloneta negra con abertura</v>
      </c>
      <c r="G495" s="58">
        <v>1</v>
      </c>
      <c r="H495" s="59">
        <v>23</v>
      </c>
      <c r="I495" s="59">
        <f>VENTAS[[#This Row],[Cantidad]]*VENTAS[[#This Row],[Precio Venta]]</f>
        <v>23</v>
      </c>
      <c r="J495" s="59">
        <f>IF(VENTAS[[#This Row],[Nombre del Gestor]]&gt;1,  VENTAS[[#This Row],[Total]]*10%, 0)</f>
        <v>0</v>
      </c>
      <c r="K495" s="59">
        <f>IFERROR(VLOOKUP(VENTAS[[#This Row],[Código del producto Vendido]],STOCK[],16,FALSE)*VENTAS[[#This Row],[Cantidad]] + VLOOKUP(VENTAS[[#This Row],[Código del producto Vendido]],STOCK[],19,FALSE)*VENTAS[[#This Row],[Cantidad]],VENTAS[[#This Row],[Total]])</f>
        <v>15.22</v>
      </c>
      <c r="L495" s="59">
        <f>VENTAS[[#This Row],[Total]]-VENTAS[[#This Row],[Comisión 10%]]-VENTAS[[#This Row],[Costo SIN Comision]]</f>
        <v>7.7799999999999994</v>
      </c>
      <c r="M495" s="59"/>
    </row>
    <row r="496" spans="1:13" ht="20" customHeight="1">
      <c r="A496" s="89" t="s">
        <v>1179</v>
      </c>
      <c r="B496" s="57"/>
      <c r="C496" s="57" t="s">
        <v>1145</v>
      </c>
      <c r="D496" s="57"/>
      <c r="E496" s="57" t="s">
        <v>916</v>
      </c>
      <c r="F496" s="58" t="str">
        <f>IFERROR(VLOOKUP(VENTAS[[#This Row],[Código del producto Vendido]],STOCK[],5,FALSE),"-")</f>
        <v>Jeans Ajustados Claro</v>
      </c>
      <c r="G496" s="58">
        <v>1</v>
      </c>
      <c r="H496" s="59">
        <v>32</v>
      </c>
      <c r="I496" s="59">
        <f>VENTAS[[#This Row],[Cantidad]]*VENTAS[[#This Row],[Precio Venta]]</f>
        <v>32</v>
      </c>
      <c r="J496" s="59">
        <f>IF(VENTAS[[#This Row],[Nombre del Gestor]]&gt;1,  VENTAS[[#This Row],[Total]]*10%, 0)</f>
        <v>0</v>
      </c>
      <c r="K496" s="59">
        <f>IFERROR(VLOOKUP(VENTAS[[#This Row],[Código del producto Vendido]],STOCK[],16,FALSE)*VENTAS[[#This Row],[Cantidad]] + VLOOKUP(VENTAS[[#This Row],[Código del producto Vendido]],STOCK[],19,FALSE)*VENTAS[[#This Row],[Cantidad]],VENTAS[[#This Row],[Total]])</f>
        <v>25.818181818181817</v>
      </c>
      <c r="L496" s="59">
        <f>VENTAS[[#This Row],[Total]]-VENTAS[[#This Row],[Comisión 10%]]-VENTAS[[#This Row],[Costo SIN Comision]]</f>
        <v>6.1818181818181834</v>
      </c>
      <c r="M496" s="59"/>
    </row>
    <row r="497" spans="1:13" ht="20" customHeight="1">
      <c r="A497" s="88" t="s">
        <v>1179</v>
      </c>
      <c r="B497" s="57"/>
      <c r="C497" s="57" t="s">
        <v>1145</v>
      </c>
      <c r="D497" s="57"/>
      <c r="E497" s="57" t="s">
        <v>1104</v>
      </c>
      <c r="F497" s="58" t="str">
        <f>IFERROR(VLOOKUP(VENTAS[[#This Row],[Código del producto Vendido]],STOCK[],5,FALSE),"-")</f>
        <v>Jean ajustado claro</v>
      </c>
      <c r="G497" s="58">
        <v>1</v>
      </c>
      <c r="H497" s="59">
        <v>32</v>
      </c>
      <c r="I497" s="59">
        <f>VENTAS[[#This Row],[Cantidad]]*VENTAS[[#This Row],[Precio Venta]]</f>
        <v>32</v>
      </c>
      <c r="J497" s="59">
        <f>IF(VENTAS[[#This Row],[Nombre del Gestor]]&gt;1,  VENTAS[[#This Row],[Total]]*10%, 0)</f>
        <v>0</v>
      </c>
      <c r="K497" s="59">
        <f>IFERROR(VLOOKUP(VENTAS[[#This Row],[Código del producto Vendido]],STOCK[],16,FALSE)*VENTAS[[#This Row],[Cantidad]] + VLOOKUP(VENTAS[[#This Row],[Código del producto Vendido]],STOCK[],19,FALSE)*VENTAS[[#This Row],[Cantidad]],VENTAS[[#This Row],[Total]])</f>
        <v>23.79</v>
      </c>
      <c r="L497" s="59">
        <f>VENTAS[[#This Row],[Total]]-VENTAS[[#This Row],[Comisión 10%]]-VENTAS[[#This Row],[Costo SIN Comision]]</f>
        <v>8.2100000000000009</v>
      </c>
      <c r="M497" s="59"/>
    </row>
    <row r="498" spans="1:13" ht="20" customHeight="1">
      <c r="A498" s="89" t="s">
        <v>1179</v>
      </c>
      <c r="B498" s="57"/>
      <c r="C498" s="57" t="s">
        <v>1180</v>
      </c>
      <c r="D498" s="57"/>
      <c r="E498" s="57" t="s">
        <v>1102</v>
      </c>
      <c r="F498" s="58" t="str">
        <f>IFERROR(VLOOKUP(VENTAS[[#This Row],[Código del producto Vendido]],STOCK[],5,FALSE),"-")</f>
        <v>Sandalias negras de hebilla </v>
      </c>
      <c r="G498" s="58">
        <v>1</v>
      </c>
      <c r="H498" s="59">
        <v>18</v>
      </c>
      <c r="I498" s="59">
        <f>VENTAS[[#This Row],[Cantidad]]*VENTAS[[#This Row],[Precio Venta]]</f>
        <v>18</v>
      </c>
      <c r="J498" s="59">
        <f>IF(VENTAS[[#This Row],[Nombre del Gestor]]&gt;1,  VENTAS[[#This Row],[Total]]*10%, 0)</f>
        <v>0</v>
      </c>
      <c r="K498" s="59">
        <f>IFERROR(VLOOKUP(VENTAS[[#This Row],[Código del producto Vendido]],STOCK[],16,FALSE)*VENTAS[[#This Row],[Cantidad]] + VLOOKUP(VENTAS[[#This Row],[Código del producto Vendido]],STOCK[],19,FALSE)*VENTAS[[#This Row],[Cantidad]],VENTAS[[#This Row],[Total]])</f>
        <v>12</v>
      </c>
      <c r="L498" s="59">
        <f>VENTAS[[#This Row],[Total]]-VENTAS[[#This Row],[Comisión 10%]]-VENTAS[[#This Row],[Costo SIN Comision]]</f>
        <v>6</v>
      </c>
      <c r="M498" s="59"/>
    </row>
    <row r="499" spans="1:13" ht="20" customHeight="1">
      <c r="A499" s="88" t="s">
        <v>1179</v>
      </c>
      <c r="B499" s="57"/>
      <c r="C499" s="57" t="s">
        <v>1180</v>
      </c>
      <c r="D499" s="57"/>
      <c r="E499" s="57" t="s">
        <v>676</v>
      </c>
      <c r="F499" s="58" t="str">
        <f>IFERROR(VLOOKUP(VENTAS[[#This Row],[Código del producto Vendido]],STOCK[],5,FALSE),"-")</f>
        <v xml:space="preserve">Bañador una pieza de color combinado </v>
      </c>
      <c r="G499" s="58">
        <v>1</v>
      </c>
      <c r="H499" s="59">
        <v>20</v>
      </c>
      <c r="I499" s="59">
        <f>VENTAS[[#This Row],[Cantidad]]*VENTAS[[#This Row],[Precio Venta]]</f>
        <v>20</v>
      </c>
      <c r="J499" s="59">
        <f>IF(VENTAS[[#This Row],[Nombre del Gestor]]&gt;1,  VENTAS[[#This Row],[Total]]*10%, 0)</f>
        <v>0</v>
      </c>
      <c r="K499" s="59">
        <f>IFERROR(VLOOKUP(VENTAS[[#This Row],[Código del producto Vendido]],STOCK[],16,FALSE)*VENTAS[[#This Row],[Cantidad]] + VLOOKUP(VENTAS[[#This Row],[Código del producto Vendido]],STOCK[],19,FALSE)*VENTAS[[#This Row],[Cantidad]],VENTAS[[#This Row],[Total]])</f>
        <v>9.6666666666666679</v>
      </c>
      <c r="L499" s="59">
        <f>VENTAS[[#This Row],[Total]]-VENTAS[[#This Row],[Comisión 10%]]-VENTAS[[#This Row],[Costo SIN Comision]]</f>
        <v>10.333333333333332</v>
      </c>
      <c r="M499" s="59"/>
    </row>
    <row r="500" spans="1:13" ht="20" customHeight="1">
      <c r="A500" s="89" t="s">
        <v>1184</v>
      </c>
      <c r="B500" s="57"/>
      <c r="C500" s="57" t="s">
        <v>1185</v>
      </c>
      <c r="D500" s="57"/>
      <c r="E500" s="57" t="s">
        <v>964</v>
      </c>
      <c r="F500" s="58" t="str">
        <f>IFERROR(VLOOKUP(VENTAS[[#This Row],[Código del producto Vendido]],STOCK[],5,FALSE),"-")</f>
        <v>Top cami carrera</v>
      </c>
      <c r="G500" s="58">
        <v>1</v>
      </c>
      <c r="H500" s="59">
        <v>10</v>
      </c>
      <c r="I500" s="59">
        <f>VENTAS[[#This Row],[Cantidad]]*VENTAS[[#This Row],[Precio Venta]]</f>
        <v>10</v>
      </c>
      <c r="J500" s="59">
        <f>IF(VENTAS[[#This Row],[Nombre del Gestor]]&gt;1,  VENTAS[[#This Row],[Total]]*10%, 0)</f>
        <v>0</v>
      </c>
      <c r="K500" s="59">
        <f>IFERROR(VLOOKUP(VENTAS[[#This Row],[Código del producto Vendido]],STOCK[],16,FALSE)*VENTAS[[#This Row],[Cantidad]] + VLOOKUP(VENTAS[[#This Row],[Código del producto Vendido]],STOCK[],19,FALSE)*VENTAS[[#This Row],[Cantidad]],VENTAS[[#This Row],[Total]])</f>
        <v>4.992647058823529</v>
      </c>
      <c r="L500" s="59">
        <f>VENTAS[[#This Row],[Total]]-VENTAS[[#This Row],[Comisión 10%]]-VENTAS[[#This Row],[Costo SIN Comision]]</f>
        <v>5.007352941176471</v>
      </c>
      <c r="M500" s="59"/>
    </row>
    <row r="501" spans="1:13" ht="20" customHeight="1">
      <c r="A501" s="88" t="s">
        <v>1183</v>
      </c>
      <c r="B501" s="57"/>
      <c r="C501" s="57" t="s">
        <v>1182</v>
      </c>
      <c r="D501" s="57"/>
      <c r="E501" s="57" t="s">
        <v>612</v>
      </c>
      <c r="F501" s="58" t="str">
        <f>IFERROR(VLOOKUP(VENTAS[[#This Row],[Código del producto Vendido]],STOCK[],5,FALSE),"-")</f>
        <v>Vestido de manga farol con cordón delantero</v>
      </c>
      <c r="G501" s="58">
        <v>1</v>
      </c>
      <c r="H501" s="59">
        <v>22</v>
      </c>
      <c r="I501" s="59">
        <f>VENTAS[[#This Row],[Cantidad]]*VENTAS[[#This Row],[Precio Venta]]</f>
        <v>22</v>
      </c>
      <c r="J501" s="59">
        <f>IF(VENTAS[[#This Row],[Nombre del Gestor]]&gt;1,  VENTAS[[#This Row],[Total]]*10%, 0)</f>
        <v>0</v>
      </c>
      <c r="K501" s="59">
        <f>IFERROR(VLOOKUP(VENTAS[[#This Row],[Código del producto Vendido]],STOCK[],16,FALSE)*VENTAS[[#This Row],[Cantidad]] + VLOOKUP(VENTAS[[#This Row],[Código del producto Vendido]],STOCK[],19,FALSE)*VENTAS[[#This Row],[Cantidad]],VENTAS[[#This Row],[Total]])</f>
        <v>12.871111111111111</v>
      </c>
      <c r="L501" s="59">
        <f>VENTAS[[#This Row],[Total]]-VENTAS[[#This Row],[Comisión 10%]]-VENTAS[[#This Row],[Costo SIN Comision]]</f>
        <v>9.1288888888888895</v>
      </c>
      <c r="M501" s="59"/>
    </row>
    <row r="502" spans="1:13" ht="20" customHeight="1">
      <c r="A502" s="89" t="s">
        <v>1183</v>
      </c>
      <c r="B502" s="57"/>
      <c r="C502" s="57" t="s">
        <v>1186</v>
      </c>
      <c r="D502" s="57"/>
      <c r="E502" s="57" t="s">
        <v>729</v>
      </c>
      <c r="F502" s="58" t="str">
        <f>IFERROR(VLOOKUP(VENTAS[[#This Row],[Código del producto Vendido]],STOCK[],5,FALSE),"-")</f>
        <v>Vestido de muslo con abertura .</v>
      </c>
      <c r="G502" s="58">
        <v>1</v>
      </c>
      <c r="H502" s="59">
        <v>40</v>
      </c>
      <c r="I502" s="59">
        <f>VENTAS[[#This Row],[Cantidad]]*VENTAS[[#This Row],[Precio Venta]]</f>
        <v>40</v>
      </c>
      <c r="J502" s="59">
        <f>IF(VENTAS[[#This Row],[Nombre del Gestor]]&gt;1,  VENTAS[[#This Row],[Total]]*10%, 0)</f>
        <v>0</v>
      </c>
      <c r="K502" s="59">
        <f>IFERROR(VLOOKUP(VENTAS[[#This Row],[Código del producto Vendido]],STOCK[],16,FALSE)*VENTAS[[#This Row],[Cantidad]] + VLOOKUP(VENTAS[[#This Row],[Código del producto Vendido]],STOCK[],19,FALSE)*VENTAS[[#This Row],[Cantidad]],VENTAS[[#This Row],[Total]])</f>
        <v>38.571666666666665</v>
      </c>
      <c r="L502" s="59">
        <f>VENTAS[[#This Row],[Total]]-VENTAS[[#This Row],[Comisión 10%]]-VENTAS[[#This Row],[Costo SIN Comision]]</f>
        <v>1.4283333333333346</v>
      </c>
      <c r="M502" s="59"/>
    </row>
    <row r="503" spans="1:13" ht="20" customHeight="1">
      <c r="A503" s="88" t="s">
        <v>1183</v>
      </c>
      <c r="B503" s="57"/>
      <c r="C503" s="57" t="s">
        <v>1187</v>
      </c>
      <c r="D503" s="57"/>
      <c r="E503" s="57" t="s">
        <v>832</v>
      </c>
      <c r="F503" s="58" t="str">
        <f>IFERROR(VLOOKUP(VENTAS[[#This Row],[Código del producto Vendido]],STOCK[],5,FALSE),"-")</f>
        <v>Kimono Maxi elegante</v>
      </c>
      <c r="G503" s="58">
        <v>1</v>
      </c>
      <c r="H503" s="59">
        <v>30</v>
      </c>
      <c r="I503" s="59">
        <f>VENTAS[[#This Row],[Cantidad]]*VENTAS[[#This Row],[Precio Venta]]</f>
        <v>30</v>
      </c>
      <c r="J503" s="59">
        <f>IF(VENTAS[[#This Row],[Nombre del Gestor]]&gt;1,  VENTAS[[#This Row],[Total]]*10%, 0)</f>
        <v>0</v>
      </c>
      <c r="K503" s="59">
        <f>IFERROR(VLOOKUP(VENTAS[[#This Row],[Código del producto Vendido]],STOCK[],16,FALSE)*VENTAS[[#This Row],[Cantidad]] + VLOOKUP(VENTAS[[#This Row],[Código del producto Vendido]],STOCK[],19,FALSE)*VENTAS[[#This Row],[Cantidad]],VENTAS[[#This Row],[Total]])</f>
        <v>20.055555555555557</v>
      </c>
      <c r="L503" s="59">
        <f>VENTAS[[#This Row],[Total]]-VENTAS[[#This Row],[Comisión 10%]]-VENTAS[[#This Row],[Costo SIN Comision]]</f>
        <v>9.9444444444444429</v>
      </c>
      <c r="M503" s="59"/>
    </row>
    <row r="504" spans="1:13" ht="20" customHeight="1">
      <c r="A504" s="89" t="s">
        <v>1188</v>
      </c>
      <c r="B504" s="57"/>
      <c r="C504" s="57" t="s">
        <v>1163</v>
      </c>
      <c r="D504" s="57"/>
      <c r="E504" s="57" t="s">
        <v>1084</v>
      </c>
      <c r="F504" s="58" t="str">
        <f>IFERROR(VLOOKUP(VENTAS[[#This Row],[Código del producto Vendido]],STOCK[],5,FALSE),"-")</f>
        <v>-</v>
      </c>
      <c r="G504" s="58">
        <v>1</v>
      </c>
      <c r="H504" s="59">
        <v>23</v>
      </c>
      <c r="I504" s="59">
        <f>VENTAS[[#This Row],[Cantidad]]*VENTAS[[#This Row],[Precio Venta]]</f>
        <v>23</v>
      </c>
      <c r="J504" s="59">
        <f>IF(VENTAS[[#This Row],[Nombre del Gestor]]&gt;1,  VENTAS[[#This Row],[Total]]*10%, 0)</f>
        <v>0</v>
      </c>
      <c r="K504" s="59">
        <f>IFERROR(VLOOKUP(VENTAS[[#This Row],[Código del producto Vendido]],STOCK[],16,FALSE)*VENTAS[[#This Row],[Cantidad]] + VLOOKUP(VENTAS[[#This Row],[Código del producto Vendido]],STOCK[],19,FALSE)*VENTAS[[#This Row],[Cantidad]],VENTAS[[#This Row],[Total]])</f>
        <v>23</v>
      </c>
      <c r="L504" s="59">
        <f>VENTAS[[#This Row],[Total]]-VENTAS[[#This Row],[Comisión 10%]]-VENTAS[[#This Row],[Costo SIN Comision]]</f>
        <v>0</v>
      </c>
      <c r="M504" s="59"/>
    </row>
    <row r="505" spans="1:13" ht="20" customHeight="1">
      <c r="A505" s="88" t="s">
        <v>1188</v>
      </c>
      <c r="B505" s="57"/>
      <c r="C505" s="57" t="s">
        <v>1163</v>
      </c>
      <c r="D505" s="57"/>
      <c r="E505" s="57" t="s">
        <v>849</v>
      </c>
      <c r="F505" s="58" t="str">
        <f>IFERROR(VLOOKUP(VENTAS[[#This Row],[Código del producto Vendido]],STOCK[],5,FALSE),"-")</f>
        <v>Top Cisne Blanco</v>
      </c>
      <c r="G505" s="58">
        <v>1</v>
      </c>
      <c r="H505" s="59">
        <v>12</v>
      </c>
      <c r="I505" s="59">
        <f>VENTAS[[#This Row],[Cantidad]]*VENTAS[[#This Row],[Precio Venta]]</f>
        <v>12</v>
      </c>
      <c r="J505" s="59">
        <f>IF(VENTAS[[#This Row],[Nombre del Gestor]]&gt;1,  VENTAS[[#This Row],[Total]]*10%, 0)</f>
        <v>0</v>
      </c>
      <c r="K505" s="59">
        <f>IFERROR(VLOOKUP(VENTAS[[#This Row],[Código del producto Vendido]],STOCK[],16,FALSE)*VENTAS[[#This Row],[Cantidad]] + VLOOKUP(VENTAS[[#This Row],[Código del producto Vendido]],STOCK[],19,FALSE)*VENTAS[[#This Row],[Cantidad]],VENTAS[[#This Row],[Total]])</f>
        <v>7.9731818181818177</v>
      </c>
      <c r="L505" s="59">
        <f>VENTAS[[#This Row],[Total]]-VENTAS[[#This Row],[Comisión 10%]]-VENTAS[[#This Row],[Costo SIN Comision]]</f>
        <v>4.0268181818181823</v>
      </c>
      <c r="M505" s="59"/>
    </row>
    <row r="506" spans="1:13" ht="20" customHeight="1">
      <c r="A506" s="89" t="s">
        <v>1188</v>
      </c>
      <c r="B506" s="57"/>
      <c r="C506" s="57" t="s">
        <v>533</v>
      </c>
      <c r="D506" s="57"/>
      <c r="E506" s="57" t="s">
        <v>999</v>
      </c>
      <c r="F506" s="58" t="str">
        <f>IFERROR(VLOOKUP(VENTAS[[#This Row],[Código del producto Vendido]],STOCK[],5,FALSE),"-")</f>
        <v>Pezoneras de silicona</v>
      </c>
      <c r="G506" s="58">
        <v>1</v>
      </c>
      <c r="H506" s="59">
        <v>6</v>
      </c>
      <c r="I506" s="59">
        <f>VENTAS[[#This Row],[Cantidad]]*VENTAS[[#This Row],[Precio Venta]]</f>
        <v>6</v>
      </c>
      <c r="J506" s="59">
        <f>IF(VENTAS[[#This Row],[Nombre del Gestor]]&gt;1,  VENTAS[[#This Row],[Total]]*10%, 0)</f>
        <v>0</v>
      </c>
      <c r="K506" s="59">
        <f>IFERROR(VLOOKUP(VENTAS[[#This Row],[Código del producto Vendido]],STOCK[],16,FALSE)*VENTAS[[#This Row],[Cantidad]] + VLOOKUP(VENTAS[[#This Row],[Código del producto Vendido]],STOCK[],19,FALSE)*VENTAS[[#This Row],[Cantidad]],VENTAS[[#This Row],[Total]])</f>
        <v>2.0300000000000002</v>
      </c>
      <c r="L506" s="59">
        <f>VENTAS[[#This Row],[Total]]-VENTAS[[#This Row],[Comisión 10%]]-VENTAS[[#This Row],[Costo SIN Comision]]</f>
        <v>3.9699999999999998</v>
      </c>
      <c r="M506" s="59"/>
    </row>
    <row r="507" spans="1:13" ht="20" customHeight="1">
      <c r="A507" s="88" t="s">
        <v>1188</v>
      </c>
      <c r="B507" s="57"/>
      <c r="C507" s="57" t="s">
        <v>533</v>
      </c>
      <c r="D507" s="57"/>
      <c r="E507" s="57" t="s">
        <v>718</v>
      </c>
      <c r="F507" s="58" t="str">
        <f>IFERROR(VLOOKUP(VENTAS[[#This Row],[Código del producto Vendido]],STOCK[],5,FALSE),"-")</f>
        <v xml:space="preserve">Almohadilla de maquillaje </v>
      </c>
      <c r="G507" s="58">
        <v>2</v>
      </c>
      <c r="H507" s="59">
        <v>1</v>
      </c>
      <c r="I507" s="59">
        <f>VENTAS[[#This Row],[Cantidad]]*VENTAS[[#This Row],[Precio Venta]]</f>
        <v>2</v>
      </c>
      <c r="J507" s="59">
        <f>IF(VENTAS[[#This Row],[Nombre del Gestor]]&gt;1,  VENTAS[[#This Row],[Total]]*10%, 0)</f>
        <v>0</v>
      </c>
      <c r="K507" s="59">
        <f>IFERROR(VLOOKUP(VENTAS[[#This Row],[Código del producto Vendido]],STOCK[],16,FALSE)*VENTAS[[#This Row],[Cantidad]] + VLOOKUP(VENTAS[[#This Row],[Código del producto Vendido]],STOCK[],19,FALSE)*VENTAS[[#This Row],[Cantidad]],VENTAS[[#This Row],[Total]])</f>
        <v>0.48277777777777775</v>
      </c>
      <c r="L507" s="59">
        <f>VENTAS[[#This Row],[Total]]-VENTAS[[#This Row],[Comisión 10%]]-VENTAS[[#This Row],[Costo SIN Comision]]</f>
        <v>1.5172222222222222</v>
      </c>
      <c r="M507" s="59"/>
    </row>
    <row r="508" spans="1:13" ht="20" customHeight="1">
      <c r="A508" s="89" t="s">
        <v>1188</v>
      </c>
      <c r="B508" s="57"/>
      <c r="C508" s="57" t="s">
        <v>533</v>
      </c>
      <c r="D508" s="57"/>
      <c r="E508" s="57" t="s">
        <v>720</v>
      </c>
      <c r="F508" s="58" t="str">
        <f>IFERROR(VLOOKUP(VENTAS[[#This Row],[Código del producto Vendido]],STOCK[],5,FALSE),"-")</f>
        <v xml:space="preserve">Esponja de maquillaje </v>
      </c>
      <c r="G508" s="58">
        <v>2</v>
      </c>
      <c r="H508" s="59">
        <v>1</v>
      </c>
      <c r="I508" s="59">
        <f>VENTAS[[#This Row],[Cantidad]]*VENTAS[[#This Row],[Precio Venta]]</f>
        <v>2</v>
      </c>
      <c r="J508" s="59">
        <f>IF(VENTAS[[#This Row],[Nombre del Gestor]]&gt;1,  VENTAS[[#This Row],[Total]]*10%, 0)</f>
        <v>0</v>
      </c>
      <c r="K508" s="59">
        <f>IFERROR(VLOOKUP(VENTAS[[#This Row],[Código del producto Vendido]],STOCK[],16,FALSE)*VENTAS[[#This Row],[Cantidad]] + VLOOKUP(VENTAS[[#This Row],[Código del producto Vendido]],STOCK[],19,FALSE)*VENTAS[[#This Row],[Cantidad]],VENTAS[[#This Row],[Total]])</f>
        <v>0.87222222222222223</v>
      </c>
      <c r="L508" s="59">
        <f>VENTAS[[#This Row],[Total]]-VENTAS[[#This Row],[Comisión 10%]]-VENTAS[[#This Row],[Costo SIN Comision]]</f>
        <v>1.1277777777777778</v>
      </c>
      <c r="M508" s="59"/>
    </row>
    <row r="509" spans="1:13" ht="20" customHeight="1">
      <c r="A509" s="89">
        <v>45171</v>
      </c>
      <c r="B509" s="57"/>
      <c r="C509" s="57" t="s">
        <v>1189</v>
      </c>
      <c r="D509" s="57"/>
      <c r="E509" s="91" t="s">
        <v>953</v>
      </c>
      <c r="F509" s="57" t="str">
        <f>IFERROR(VLOOKUP(VENTAS[[#This Row],[Código del producto Vendido]],STOCK[],5,FALSE),"-")</f>
        <v>Maxi vestido floreado con abertura</v>
      </c>
      <c r="G509" s="58">
        <v>1</v>
      </c>
      <c r="H509" s="59">
        <v>30</v>
      </c>
      <c r="I509" s="59">
        <f>VENTAS[[#This Row],[Cantidad]]*VENTAS[[#This Row],[Precio Venta]]</f>
        <v>30</v>
      </c>
      <c r="J509" s="59">
        <f>IF(VENTAS[[#This Row],[Nombre del Gestor]]&gt;1,  VENTAS[[#This Row],[Total]]*10%, 0)</f>
        <v>0</v>
      </c>
      <c r="K509" s="59">
        <f>IFERROR(VLOOKUP(VENTAS[[#This Row],[Código del producto Vendido]],STOCK[],16,FALSE)*VENTAS[[#This Row],[Cantidad]] + VLOOKUP(VENTAS[[#This Row],[Código del producto Vendido]],STOCK[],19,FALSE)*VENTAS[[#This Row],[Cantidad]],VENTAS[[#This Row],[Total]])</f>
        <v>23.654411764705884</v>
      </c>
      <c r="L509" s="59">
        <f>VENTAS[[#This Row],[Total]]-VENTAS[[#This Row],[Comisión 10%]]-VENTAS[[#This Row],[Costo SIN Comision]]</f>
        <v>6.345588235294116</v>
      </c>
      <c r="M509" s="59"/>
    </row>
    <row r="510" spans="1:13" ht="20" customHeight="1">
      <c r="A510" s="88">
        <v>45171</v>
      </c>
      <c r="B510" s="57"/>
      <c r="C510" s="57" t="s">
        <v>1189</v>
      </c>
      <c r="D510" s="57"/>
      <c r="E510" s="57" t="s">
        <v>1026</v>
      </c>
      <c r="F510" s="58" t="str">
        <f>IFERROR(VLOOKUP(VENTAS[[#This Row],[Código del producto Vendido]],STOCK[],5,FALSE),"-")</f>
        <v>Conjunto de top y falda cruzada</v>
      </c>
      <c r="G510" s="58">
        <v>1</v>
      </c>
      <c r="H510" s="59">
        <v>40</v>
      </c>
      <c r="I510" s="59">
        <f>VENTAS[[#This Row],[Cantidad]]*VENTAS[[#This Row],[Precio Venta]]</f>
        <v>40</v>
      </c>
      <c r="J510" s="59">
        <f>IF(VENTAS[[#This Row],[Nombre del Gestor]]&gt;1,  VENTAS[[#This Row],[Total]]*10%, 0)</f>
        <v>0</v>
      </c>
      <c r="K510" s="59">
        <f>IFERROR(VLOOKUP(VENTAS[[#This Row],[Código del producto Vendido]],STOCK[],16,FALSE)*VENTAS[[#This Row],[Cantidad]] + VLOOKUP(VENTAS[[#This Row],[Código del producto Vendido]],STOCK[],19,FALSE)*VENTAS[[#This Row],[Cantidad]],VENTAS[[#This Row],[Total]])</f>
        <v>27.82</v>
      </c>
      <c r="L510" s="59">
        <f>VENTAS[[#This Row],[Total]]-VENTAS[[#This Row],[Comisión 10%]]-VENTAS[[#This Row],[Costo SIN Comision]]</f>
        <v>12.18</v>
      </c>
      <c r="M510" s="59"/>
    </row>
    <row r="511" spans="1:13" ht="20" customHeight="1">
      <c r="A511" s="89">
        <v>45171</v>
      </c>
      <c r="B511" s="57"/>
      <c r="C511" s="57" t="s">
        <v>1189</v>
      </c>
      <c r="D511" s="57"/>
      <c r="E511" s="57" t="s">
        <v>1080</v>
      </c>
      <c r="F511" s="58" t="str">
        <f>IFERROR(VLOOKUP(VENTAS[[#This Row],[Código del producto Vendido]],STOCK[],5,FALSE),"-")</f>
        <v>Maxi vestido playero naranja quemada</v>
      </c>
      <c r="G511" s="58">
        <v>1</v>
      </c>
      <c r="H511" s="59">
        <v>30</v>
      </c>
      <c r="I511" s="59">
        <f>VENTAS[[#This Row],[Cantidad]]*VENTAS[[#This Row],[Precio Venta]]</f>
        <v>30</v>
      </c>
      <c r="J511" s="59">
        <f>IF(VENTAS[[#This Row],[Nombre del Gestor]]&gt;1,  VENTAS[[#This Row],[Total]]*10%, 0)</f>
        <v>0</v>
      </c>
      <c r="K511" s="59">
        <f>IFERROR(VLOOKUP(VENTAS[[#This Row],[Código del producto Vendido]],STOCK[],16,FALSE)*VENTAS[[#This Row],[Cantidad]] + VLOOKUP(VENTAS[[#This Row],[Código del producto Vendido]],STOCK[],19,FALSE)*VENTAS[[#This Row],[Cantidad]],VENTAS[[#This Row],[Total]])</f>
        <v>23.95</v>
      </c>
      <c r="L511" s="59">
        <f>VENTAS[[#This Row],[Total]]-VENTAS[[#This Row],[Comisión 10%]]-VENTAS[[#This Row],[Costo SIN Comision]]</f>
        <v>6.0500000000000007</v>
      </c>
      <c r="M511" s="59"/>
    </row>
    <row r="512" spans="1:13" ht="20" customHeight="1">
      <c r="A512" s="88">
        <v>45171</v>
      </c>
      <c r="B512" s="57"/>
      <c r="C512" s="57" t="s">
        <v>1190</v>
      </c>
      <c r="D512" s="57"/>
      <c r="E512" s="57" t="s">
        <v>720</v>
      </c>
      <c r="F512" s="58" t="str">
        <f>IFERROR(VLOOKUP(VENTAS[[#This Row],[Código del producto Vendido]],STOCK[],5,FALSE),"-")</f>
        <v xml:space="preserve">Esponja de maquillaje </v>
      </c>
      <c r="G512" s="58">
        <v>1</v>
      </c>
      <c r="H512" s="59">
        <v>1</v>
      </c>
      <c r="I512" s="59">
        <f>VENTAS[[#This Row],[Cantidad]]*VENTAS[[#This Row],[Precio Venta]]</f>
        <v>1</v>
      </c>
      <c r="J512" s="59">
        <f>IF(VENTAS[[#This Row],[Nombre del Gestor]]&gt;1,  VENTAS[[#This Row],[Total]]*10%, 0)</f>
        <v>0</v>
      </c>
      <c r="K512" s="59">
        <f>IFERROR(VLOOKUP(VENTAS[[#This Row],[Código del producto Vendido]],STOCK[],16,FALSE)*VENTAS[[#This Row],[Cantidad]] + VLOOKUP(VENTAS[[#This Row],[Código del producto Vendido]],STOCK[],19,FALSE)*VENTAS[[#This Row],[Cantidad]],VENTAS[[#This Row],[Total]])</f>
        <v>0.43611111111111112</v>
      </c>
      <c r="L512" s="59">
        <f>VENTAS[[#This Row],[Total]]-VENTAS[[#This Row],[Comisión 10%]]-VENTAS[[#This Row],[Costo SIN Comision]]</f>
        <v>0.56388888888888888</v>
      </c>
      <c r="M512" s="59"/>
    </row>
    <row r="513" spans="1:13" ht="20" customHeight="1">
      <c r="A513" s="89">
        <v>45171</v>
      </c>
      <c r="B513" s="57"/>
      <c r="C513" s="57" t="s">
        <v>1149</v>
      </c>
      <c r="D513" s="57"/>
      <c r="E513" s="57" t="s">
        <v>1105</v>
      </c>
      <c r="F513" s="58" t="str">
        <f>IFERROR(VLOOKUP(VENTAS[[#This Row],[Código del producto Vendido]],STOCK[],5,FALSE),"-")</f>
        <v>Sandalias rosadas Forever21</v>
      </c>
      <c r="G513" s="58">
        <v>1</v>
      </c>
      <c r="H513" s="59">
        <v>15</v>
      </c>
      <c r="I513" s="59">
        <f>VENTAS[[#This Row],[Cantidad]]*VENTAS[[#This Row],[Precio Venta]]</f>
        <v>15</v>
      </c>
      <c r="J513" s="59">
        <f>IF(VENTAS[[#This Row],[Nombre del Gestor]]&gt;1,  VENTAS[[#This Row],[Total]]*10%, 0)</f>
        <v>0</v>
      </c>
      <c r="K513" s="59">
        <f>IFERROR(VLOOKUP(VENTAS[[#This Row],[Código del producto Vendido]],STOCK[],16,FALSE)*VENTAS[[#This Row],[Cantidad]] + VLOOKUP(VENTAS[[#This Row],[Código del producto Vendido]],STOCK[],19,FALSE)*VENTAS[[#This Row],[Cantidad]],VENTAS[[#This Row],[Total]])</f>
        <v>19.490000000000002</v>
      </c>
      <c r="L513" s="59">
        <f>VENTAS[[#This Row],[Total]]-VENTAS[[#This Row],[Comisión 10%]]-VENTAS[[#This Row],[Costo SIN Comision]]</f>
        <v>-4.490000000000002</v>
      </c>
      <c r="M513" s="59"/>
    </row>
    <row r="514" spans="1:13" ht="20" customHeight="1">
      <c r="A514" s="88">
        <v>45171</v>
      </c>
      <c r="B514" s="57"/>
      <c r="C514" s="57" t="s">
        <v>1192</v>
      </c>
      <c r="D514" s="57"/>
      <c r="E514" s="57" t="s">
        <v>1106</v>
      </c>
      <c r="F514" s="58" t="str">
        <f>IFERROR(VLOOKUP(VENTAS[[#This Row],[Código del producto Vendido]],STOCK[],5,FALSE),"-")</f>
        <v>Sandalias blancas</v>
      </c>
      <c r="G514" s="58">
        <v>1</v>
      </c>
      <c r="H514" s="59">
        <v>15</v>
      </c>
      <c r="I514" s="59">
        <f>VENTAS[[#This Row],[Cantidad]]*VENTAS[[#This Row],[Precio Venta]]</f>
        <v>15</v>
      </c>
      <c r="J514" s="59">
        <f>IF(VENTAS[[#This Row],[Nombre del Gestor]]&gt;1,  VENTAS[[#This Row],[Total]]*10%, 0)</f>
        <v>0</v>
      </c>
      <c r="K514" s="59">
        <f>IFERROR(VLOOKUP(VENTAS[[#This Row],[Código del producto Vendido]],STOCK[],16,FALSE)*VENTAS[[#This Row],[Cantidad]] + VLOOKUP(VENTAS[[#This Row],[Código del producto Vendido]],STOCK[],19,FALSE)*VENTAS[[#This Row],[Cantidad]],VENTAS[[#This Row],[Total]])</f>
        <v>12.49</v>
      </c>
      <c r="L514" s="59">
        <f>VENTAS[[#This Row],[Total]]-VENTAS[[#This Row],[Comisión 10%]]-VENTAS[[#This Row],[Costo SIN Comision]]</f>
        <v>2.5099999999999998</v>
      </c>
      <c r="M514" s="59"/>
    </row>
    <row r="515" spans="1:13" ht="20" customHeight="1">
      <c r="A515" s="89">
        <v>45171</v>
      </c>
      <c r="B515" s="57"/>
      <c r="C515" s="57" t="s">
        <v>531</v>
      </c>
      <c r="D515" s="57"/>
      <c r="E515" s="57" t="s">
        <v>1107</v>
      </c>
      <c r="F515" s="58" t="str">
        <f>IFERROR(VLOOKUP(VENTAS[[#This Row],[Código del producto Vendido]],STOCK[],5,FALSE),"-")</f>
        <v>Short de mezclilla suave con cinturón</v>
      </c>
      <c r="G515" s="58">
        <v>1</v>
      </c>
      <c r="H515" s="59">
        <v>20</v>
      </c>
      <c r="I515" s="59">
        <f>VENTAS[[#This Row],[Cantidad]]*VENTAS[[#This Row],[Precio Venta]]</f>
        <v>20</v>
      </c>
      <c r="J515" s="59">
        <f>IF(VENTAS[[#This Row],[Nombre del Gestor]]&gt;1,  VENTAS[[#This Row],[Total]]*10%, 0)</f>
        <v>0</v>
      </c>
      <c r="K515" s="59">
        <f>IFERROR(VLOOKUP(VENTAS[[#This Row],[Código del producto Vendido]],STOCK[],16,FALSE)*VENTAS[[#This Row],[Cantidad]] + VLOOKUP(VENTAS[[#This Row],[Código del producto Vendido]],STOCK[],19,FALSE)*VENTAS[[#This Row],[Cantidad]],VENTAS[[#This Row],[Total]])</f>
        <v>11</v>
      </c>
      <c r="L515" s="59">
        <f>VENTAS[[#This Row],[Total]]-VENTAS[[#This Row],[Comisión 10%]]-VENTAS[[#This Row],[Costo SIN Comision]]</f>
        <v>9</v>
      </c>
      <c r="M515" s="59"/>
    </row>
    <row r="516" spans="1:13" ht="20" customHeight="1">
      <c r="A516" s="88">
        <v>45173</v>
      </c>
      <c r="B516" s="57"/>
      <c r="C516" s="57" t="s">
        <v>1193</v>
      </c>
      <c r="D516" s="57"/>
      <c r="E516" s="57" t="s">
        <v>1093</v>
      </c>
      <c r="F516" s="58" t="str">
        <f>IFERROR(VLOOKUP(VENTAS[[#This Row],[Código del producto Vendido]],STOCK[],5,FALSE),"-")</f>
        <v>Pantalón beige de pierna ancha</v>
      </c>
      <c r="G516" s="58">
        <v>1</v>
      </c>
      <c r="H516" s="59">
        <v>30</v>
      </c>
      <c r="I516" s="59">
        <f>VENTAS[[#This Row],[Cantidad]]*VENTAS[[#This Row],[Precio Venta]]</f>
        <v>30</v>
      </c>
      <c r="J516" s="59">
        <f>IF(VENTAS[[#This Row],[Nombre del Gestor]]&gt;1,  VENTAS[[#This Row],[Total]]*10%, 0)</f>
        <v>0</v>
      </c>
      <c r="K516" s="59">
        <f>IFERROR(VLOOKUP(VENTAS[[#This Row],[Código del producto Vendido]],STOCK[],16,FALSE)*VENTAS[[#This Row],[Cantidad]] + VLOOKUP(VENTAS[[#This Row],[Código del producto Vendido]],STOCK[],19,FALSE)*VENTAS[[#This Row],[Cantidad]],VENTAS[[#This Row],[Total]])</f>
        <v>20.78</v>
      </c>
      <c r="L516" s="59">
        <f>VENTAS[[#This Row],[Total]]-VENTAS[[#This Row],[Comisión 10%]]-VENTAS[[#This Row],[Costo SIN Comision]]</f>
        <v>9.2199999999999989</v>
      </c>
      <c r="M516" s="59"/>
    </row>
    <row r="517" spans="1:13" ht="20" customHeight="1">
      <c r="A517" s="88">
        <v>45173</v>
      </c>
      <c r="B517" s="57"/>
      <c r="C517" s="57" t="s">
        <v>1163</v>
      </c>
      <c r="D517" s="57"/>
      <c r="E517" s="57" t="s">
        <v>894</v>
      </c>
      <c r="F517" s="58" t="str">
        <f>IFERROR(VLOOKUP(VENTAS[[#This Row],[Código del producto Vendido]],STOCK[],5,FALSE),"-")</f>
        <v>Top cisne acanalado</v>
      </c>
      <c r="G517" s="58">
        <v>1</v>
      </c>
      <c r="H517" s="59">
        <v>12</v>
      </c>
      <c r="I517" s="59">
        <f>VENTAS[[#This Row],[Cantidad]]*VENTAS[[#This Row],[Precio Venta]]</f>
        <v>12</v>
      </c>
      <c r="J517" s="59">
        <f>IF(VENTAS[[#This Row],[Nombre del Gestor]]&gt;1,  VENTAS[[#This Row],[Total]]*10%, 0)</f>
        <v>0</v>
      </c>
      <c r="K517" s="59">
        <f>IFERROR(VLOOKUP(VENTAS[[#This Row],[Código del producto Vendido]],STOCK[],16,FALSE)*VENTAS[[#This Row],[Cantidad]] + VLOOKUP(VENTAS[[#This Row],[Código del producto Vendido]],STOCK[],19,FALSE)*VENTAS[[#This Row],[Cantidad]],VENTAS[[#This Row],[Total]])</f>
        <v>9.2799999999999994</v>
      </c>
      <c r="L517" s="59">
        <f>VENTAS[[#This Row],[Total]]-VENTAS[[#This Row],[Comisión 10%]]-VENTAS[[#This Row],[Costo SIN Comision]]</f>
        <v>2.7200000000000006</v>
      </c>
      <c r="M517" s="59"/>
    </row>
    <row r="518" spans="1:13" ht="20" customHeight="1">
      <c r="A518" s="56">
        <v>45180</v>
      </c>
      <c r="B518" s="57"/>
      <c r="C518" s="57" t="s">
        <v>1137</v>
      </c>
      <c r="D518" s="57"/>
      <c r="E518" s="57" t="s">
        <v>595</v>
      </c>
      <c r="F518" s="58" t="str">
        <f>IFERROR(VLOOKUP(VENTAS[[#This Row],[Código del producto Vendido]],STOCK[],5,FALSE),"-")</f>
        <v>Top de manga farol con abertura en espalda</v>
      </c>
      <c r="G518" s="58">
        <v>1</v>
      </c>
      <c r="H518" s="59">
        <v>14</v>
      </c>
      <c r="I518" s="59">
        <f>VENTAS[[#This Row],[Cantidad]]*VENTAS[[#This Row],[Precio Venta]]</f>
        <v>14</v>
      </c>
      <c r="J518" s="59">
        <f>IF(VENTAS[[#This Row],[Nombre del Gestor]]&gt;1,  VENTAS[[#This Row],[Total]]*10%, 0)</f>
        <v>0</v>
      </c>
      <c r="K518" s="59">
        <f>IFERROR(VLOOKUP(VENTAS[[#This Row],[Código del producto Vendido]],STOCK[],16,FALSE)*VENTAS[[#This Row],[Cantidad]] + VLOOKUP(VENTAS[[#This Row],[Código del producto Vendido]],STOCK[],19,FALSE)*VENTAS[[#This Row],[Cantidad]],VENTAS[[#This Row],[Total]])</f>
        <v>8.8977777777777778</v>
      </c>
      <c r="L518" s="59">
        <f>VENTAS[[#This Row],[Total]]-VENTAS[[#This Row],[Comisión 10%]]-VENTAS[[#This Row],[Costo SIN Comision]]</f>
        <v>5.1022222222222222</v>
      </c>
      <c r="M518" s="59"/>
    </row>
    <row r="519" spans="1:13" ht="20" customHeight="1">
      <c r="A519" s="56">
        <v>45180</v>
      </c>
      <c r="B519" s="57"/>
      <c r="C519" s="57" t="s">
        <v>23</v>
      </c>
      <c r="D519" s="57"/>
      <c r="E519" s="57" t="s">
        <v>683</v>
      </c>
      <c r="F519" s="58" t="str">
        <f>IFERROR(VLOOKUP(VENTAS[[#This Row],[Código del producto Vendido]],STOCK[],5,FALSE),"-")</f>
        <v xml:space="preserve">Mono Bohemiocon cinturón </v>
      </c>
      <c r="G519" s="58">
        <v>1</v>
      </c>
      <c r="H519" s="59">
        <v>14.7</v>
      </c>
      <c r="I519" s="59">
        <f>VENTAS[[#This Row],[Cantidad]]*VENTAS[[#This Row],[Precio Venta]]</f>
        <v>14.7</v>
      </c>
      <c r="J519" s="59">
        <f>IF(VENTAS[[#This Row],[Nombre del Gestor]]&gt;1,  VENTAS[[#This Row],[Total]]*10%, 0)</f>
        <v>0</v>
      </c>
      <c r="K519" s="59">
        <f>IFERROR(VLOOKUP(VENTAS[[#This Row],[Código del producto Vendido]],STOCK[],16,FALSE)*VENTAS[[#This Row],[Cantidad]] + VLOOKUP(VENTAS[[#This Row],[Código del producto Vendido]],STOCK[],19,FALSE)*VENTAS[[#This Row],[Cantidad]],VENTAS[[#This Row],[Total]])</f>
        <v>14.702222222222222</v>
      </c>
      <c r="L519" s="59">
        <f>VENTAS[[#This Row],[Total]]-VENTAS[[#This Row],[Comisión 10%]]-VENTAS[[#This Row],[Costo SIN Comision]]</f>
        <v>-2.2222222222225696E-3</v>
      </c>
      <c r="M519" s="59"/>
    </row>
    <row r="520" spans="1:13" ht="20" customHeight="1">
      <c r="A520" s="56">
        <v>45180</v>
      </c>
      <c r="B520" s="57"/>
      <c r="C520" s="57" t="s">
        <v>23</v>
      </c>
      <c r="D520" s="57"/>
      <c r="E520" s="90" t="s">
        <v>960</v>
      </c>
      <c r="F520" s="58" t="str">
        <f>IFERROR(VLOOKUP(VENTAS[[#This Row],[Código del producto Vendido]],STOCK[],5,FALSE),"-")</f>
        <v xml:space="preserve">Short de playa </v>
      </c>
      <c r="G520" s="58">
        <v>1</v>
      </c>
      <c r="H520" s="59">
        <v>16.27</v>
      </c>
      <c r="I520" s="59">
        <f>VENTAS[[#This Row],[Cantidad]]*VENTAS[[#This Row],[Precio Venta]]</f>
        <v>16.27</v>
      </c>
      <c r="J520" s="59">
        <f>IF(VENTAS[[#This Row],[Nombre del Gestor]]&gt;1,  VENTAS[[#This Row],[Total]]*10%, 0)</f>
        <v>0</v>
      </c>
      <c r="K520" s="59">
        <f>IFERROR(VLOOKUP(VENTAS[[#This Row],[Código del producto Vendido]],STOCK[],16,FALSE)*VENTAS[[#This Row],[Cantidad]] + VLOOKUP(VENTAS[[#This Row],[Código del producto Vendido]],STOCK[],19,FALSE)*VENTAS[[#This Row],[Cantidad]],VENTAS[[#This Row],[Total]])</f>
        <v>16.270588235294117</v>
      </c>
      <c r="L520" s="59">
        <f>VENTAS[[#This Row],[Total]]-VENTAS[[#This Row],[Comisión 10%]]-VENTAS[[#This Row],[Costo SIN Comision]]</f>
        <v>-5.8823529411711206E-4</v>
      </c>
      <c r="M520" s="59"/>
    </row>
    <row r="521" spans="1:13" ht="20" customHeight="1">
      <c r="A521" s="56">
        <v>45174</v>
      </c>
      <c r="B521" s="57"/>
      <c r="C521" s="57" t="s">
        <v>20</v>
      </c>
      <c r="D521" s="57"/>
      <c r="E521" s="90" t="s">
        <v>956</v>
      </c>
      <c r="F521" s="58" t="str">
        <f>IFERROR(VLOOKUP(VENTAS[[#This Row],[Código del producto Vendido]],STOCK[],5,FALSE),"-")</f>
        <v>Vestido ajustado Mora</v>
      </c>
      <c r="G521" s="58">
        <v>1</v>
      </c>
      <c r="H521" s="59">
        <v>30</v>
      </c>
      <c r="I521" s="59">
        <f>VENTAS[[#This Row],[Cantidad]]*VENTAS[[#This Row],[Precio Venta]]</f>
        <v>30</v>
      </c>
      <c r="J521" s="59">
        <f>IF(VENTAS[[#This Row],[Nombre del Gestor]]&gt;1,  VENTAS[[#This Row],[Total]]*10%, 0)</f>
        <v>0</v>
      </c>
      <c r="K521" s="59">
        <f>IFERROR(VLOOKUP(VENTAS[[#This Row],[Código del producto Vendido]],STOCK[],16,FALSE)*VENTAS[[#This Row],[Cantidad]] + VLOOKUP(VENTAS[[#This Row],[Código del producto Vendido]],STOCK[],19,FALSE)*VENTAS[[#This Row],[Cantidad]],VENTAS[[#This Row],[Total]])</f>
        <v>22.014705882352942</v>
      </c>
      <c r="L521" s="59">
        <f>VENTAS[[#This Row],[Total]]-VENTAS[[#This Row],[Comisión 10%]]-VENTAS[[#This Row],[Costo SIN Comision]]</f>
        <v>7.985294117647058</v>
      </c>
      <c r="M521" s="59"/>
    </row>
    <row r="522" spans="1:13" ht="20" customHeight="1">
      <c r="A522" s="56">
        <v>45174</v>
      </c>
      <c r="B522" s="57"/>
      <c r="C522" s="57" t="s">
        <v>20</v>
      </c>
      <c r="D522" s="57"/>
      <c r="E522" s="90" t="s">
        <v>919</v>
      </c>
      <c r="F522" s="58" t="str">
        <f>IFERROR(VLOOKUP(VENTAS[[#This Row],[Código del producto Vendido]],STOCK[],5,FALSE),"-")</f>
        <v>Pantaloneta Camel</v>
      </c>
      <c r="G522" s="58">
        <v>1</v>
      </c>
      <c r="H522" s="59">
        <v>30</v>
      </c>
      <c r="I522" s="59">
        <f>VENTAS[[#This Row],[Cantidad]]*VENTAS[[#This Row],[Precio Venta]]</f>
        <v>30</v>
      </c>
      <c r="J522" s="59">
        <f>IF(VENTAS[[#This Row],[Nombre del Gestor]]&gt;1,  VENTAS[[#This Row],[Total]]*10%, 0)</f>
        <v>0</v>
      </c>
      <c r="K522" s="59">
        <f>IFERROR(VLOOKUP(VENTAS[[#This Row],[Código del producto Vendido]],STOCK[],16,FALSE)*VENTAS[[#This Row],[Cantidad]] + VLOOKUP(VENTAS[[#This Row],[Código del producto Vendido]],STOCK[],19,FALSE)*VENTAS[[#This Row],[Cantidad]],VENTAS[[#This Row],[Total]])</f>
        <v>18.647727272727273</v>
      </c>
      <c r="L522" s="59">
        <f>VENTAS[[#This Row],[Total]]-VENTAS[[#This Row],[Comisión 10%]]-VENTAS[[#This Row],[Costo SIN Comision]]</f>
        <v>11.352272727272727</v>
      </c>
      <c r="M522" s="59"/>
    </row>
    <row r="523" spans="1:13" ht="20" customHeight="1">
      <c r="A523" s="56">
        <v>45174</v>
      </c>
      <c r="B523" s="57" t="s">
        <v>1196</v>
      </c>
      <c r="C523" s="57" t="s">
        <v>20</v>
      </c>
      <c r="D523" s="57"/>
      <c r="E523" s="90" t="s">
        <v>621</v>
      </c>
      <c r="F523" s="58" t="str">
        <f>IFERROR(VLOOKUP(VENTAS[[#This Row],[Código del producto Vendido]],STOCK[],5,FALSE),"-")</f>
        <v>Vestido con abertura con botón floral de margarita</v>
      </c>
      <c r="G523" s="58">
        <v>1</v>
      </c>
      <c r="H523" s="59">
        <v>20</v>
      </c>
      <c r="I523" s="59">
        <f>VENTAS[[#This Row],[Cantidad]]*VENTAS[[#This Row],[Precio Venta]]</f>
        <v>20</v>
      </c>
      <c r="J523" s="59">
        <f>IF(VENTAS[[#This Row],[Nombre del Gestor]]&gt;1,  VENTAS[[#This Row],[Total]]*10%, 0)</f>
        <v>0</v>
      </c>
      <c r="K523" s="59">
        <f>IFERROR(VLOOKUP(VENTAS[[#This Row],[Código del producto Vendido]],STOCK[],16,FALSE)*VENTAS[[#This Row],[Cantidad]] + VLOOKUP(VENTAS[[#This Row],[Código del producto Vendido]],STOCK[],19,FALSE)*VENTAS[[#This Row],[Cantidad]],VENTAS[[#This Row],[Total]])</f>
        <v>17.2</v>
      </c>
      <c r="L523" s="59">
        <f>VENTAS[[#This Row],[Total]]-VENTAS[[#This Row],[Comisión 10%]]-VENTAS[[#This Row],[Costo SIN Comision]]</f>
        <v>2.8000000000000007</v>
      </c>
      <c r="M523" s="59"/>
    </row>
    <row r="524" spans="1:13" ht="20" customHeight="1">
      <c r="A524" s="56">
        <v>45174</v>
      </c>
      <c r="B524" s="57"/>
      <c r="C524" s="57" t="s">
        <v>20</v>
      </c>
      <c r="D524" s="57"/>
      <c r="E524" s="90" t="s">
        <v>558</v>
      </c>
      <c r="F524" s="58" t="str">
        <f>IFERROR(VLOOKUP(VENTAS[[#This Row],[Código del producto Vendido]],STOCK[],5,FALSE),"-")</f>
        <v>Vestido Camisero Elegante</v>
      </c>
      <c r="G524" s="58">
        <v>1</v>
      </c>
      <c r="H524" s="59">
        <v>30</v>
      </c>
      <c r="I524" s="59">
        <f>VENTAS[[#This Row],[Cantidad]]*VENTAS[[#This Row],[Precio Venta]]</f>
        <v>30</v>
      </c>
      <c r="J524" s="59">
        <f>IF(VENTAS[[#This Row],[Nombre del Gestor]]&gt;1,  VENTAS[[#This Row],[Total]]*10%, 0)</f>
        <v>0</v>
      </c>
      <c r="K524" s="59">
        <f>IFERROR(VLOOKUP(VENTAS[[#This Row],[Código del producto Vendido]],STOCK[],16,FALSE)*VENTAS[[#This Row],[Cantidad]] + VLOOKUP(VENTAS[[#This Row],[Código del producto Vendido]],STOCK[],19,FALSE)*VENTAS[[#This Row],[Cantidad]],VENTAS[[#This Row],[Total]])</f>
        <v>19.002222222222223</v>
      </c>
      <c r="L524" s="59">
        <f>VENTAS[[#This Row],[Total]]-VENTAS[[#This Row],[Comisión 10%]]-VENTAS[[#This Row],[Costo SIN Comision]]</f>
        <v>10.997777777777777</v>
      </c>
      <c r="M524" s="59"/>
    </row>
    <row r="525" spans="1:13" ht="20" customHeight="1">
      <c r="A525" s="56">
        <v>45181</v>
      </c>
      <c r="B525" s="57"/>
      <c r="C525" s="57" t="s">
        <v>1197</v>
      </c>
      <c r="D525" s="57"/>
      <c r="E525" s="90" t="s">
        <v>1080</v>
      </c>
      <c r="F525" s="58" t="str">
        <f>IFERROR(VLOOKUP(VENTAS[[#This Row],[Código del producto Vendido]],STOCK[],5,FALSE),"-")</f>
        <v>Maxi vestido playero naranja quemada</v>
      </c>
      <c r="G525" s="58">
        <v>1</v>
      </c>
      <c r="H525" s="59">
        <v>35</v>
      </c>
      <c r="I525" s="59">
        <f>VENTAS[[#This Row],[Cantidad]]*VENTAS[[#This Row],[Precio Venta]]</f>
        <v>35</v>
      </c>
      <c r="J525" s="59">
        <f>IF(VENTAS[[#This Row],[Nombre del Gestor]]&gt;1,  VENTAS[[#This Row],[Total]]*10%, 0)</f>
        <v>0</v>
      </c>
      <c r="K525" s="59">
        <f>IFERROR(VLOOKUP(VENTAS[[#This Row],[Código del producto Vendido]],STOCK[],16,FALSE)*VENTAS[[#This Row],[Cantidad]] + VLOOKUP(VENTAS[[#This Row],[Código del producto Vendido]],STOCK[],19,FALSE)*VENTAS[[#This Row],[Cantidad]],VENTAS[[#This Row],[Total]])</f>
        <v>23.95</v>
      </c>
      <c r="L525" s="59">
        <f>VENTAS[[#This Row],[Total]]-VENTAS[[#This Row],[Comisión 10%]]-VENTAS[[#This Row],[Costo SIN Comision]]</f>
        <v>11.05</v>
      </c>
      <c r="M525" s="59"/>
    </row>
    <row r="526" spans="1:13" ht="20" customHeight="1">
      <c r="A526" s="56">
        <v>45181</v>
      </c>
      <c r="B526" s="57"/>
      <c r="C526" s="57" t="s">
        <v>1198</v>
      </c>
      <c r="D526" s="57"/>
      <c r="E526" s="90" t="s">
        <v>1071</v>
      </c>
      <c r="F526" s="58" t="str">
        <f>IFERROR(VLOOKUP(VENTAS[[#This Row],[Código del producto Vendido]],STOCK[],5,FALSE),"-")</f>
        <v>Pantaloneta verde</v>
      </c>
      <c r="G526" s="58">
        <v>1</v>
      </c>
      <c r="H526" s="59">
        <v>25</v>
      </c>
      <c r="I526" s="59">
        <f>VENTAS[[#This Row],[Cantidad]]*VENTAS[[#This Row],[Precio Venta]]</f>
        <v>25</v>
      </c>
      <c r="J526" s="59">
        <f>IF(VENTAS[[#This Row],[Nombre del Gestor]]&gt;1,  VENTAS[[#This Row],[Total]]*10%, 0)</f>
        <v>0</v>
      </c>
      <c r="K526" s="59">
        <f>IFERROR(VLOOKUP(VENTAS[[#This Row],[Código del producto Vendido]],STOCK[],16,FALSE)*VENTAS[[#This Row],[Cantidad]] + VLOOKUP(VENTAS[[#This Row],[Código del producto Vendido]],STOCK[],19,FALSE)*VENTAS[[#This Row],[Cantidad]],VENTAS[[#This Row],[Total]])</f>
        <v>18.3</v>
      </c>
      <c r="L526" s="59">
        <f>VENTAS[[#This Row],[Total]]-VENTAS[[#This Row],[Comisión 10%]]-VENTAS[[#This Row],[Costo SIN Comision]]</f>
        <v>6.6999999999999993</v>
      </c>
      <c r="M526" s="59"/>
    </row>
    <row r="527" spans="1:13" ht="20" customHeight="1">
      <c r="A527" s="56">
        <v>45181</v>
      </c>
      <c r="B527" s="57"/>
      <c r="C527" s="57" t="s">
        <v>1198</v>
      </c>
      <c r="D527" s="57"/>
      <c r="E527" s="90" t="s">
        <v>1089</v>
      </c>
      <c r="F527" s="58" t="str">
        <f>IFERROR(VLOOKUP(VENTAS[[#This Row],[Código del producto Vendido]],STOCK[],5,FALSE),"-")</f>
        <v>Top de cuello V con encaje</v>
      </c>
      <c r="G527" s="58">
        <v>1</v>
      </c>
      <c r="H527" s="59">
        <v>12</v>
      </c>
      <c r="I527" s="59">
        <f>VENTAS[[#This Row],[Cantidad]]*VENTAS[[#This Row],[Precio Venta]]</f>
        <v>12</v>
      </c>
      <c r="J527" s="59">
        <f>IF(VENTAS[[#This Row],[Nombre del Gestor]]&gt;1,  VENTAS[[#This Row],[Total]]*10%, 0)</f>
        <v>0</v>
      </c>
      <c r="K527" s="59">
        <f>IFERROR(VLOOKUP(VENTAS[[#This Row],[Código del producto Vendido]],STOCK[],16,FALSE)*VENTAS[[#This Row],[Cantidad]] + VLOOKUP(VENTAS[[#This Row],[Código del producto Vendido]],STOCK[],19,FALSE)*VENTAS[[#This Row],[Cantidad]],VENTAS[[#This Row],[Total]])</f>
        <v>7.97</v>
      </c>
      <c r="L527" s="59">
        <f>VENTAS[[#This Row],[Total]]-VENTAS[[#This Row],[Comisión 10%]]-VENTAS[[#This Row],[Costo SIN Comision]]</f>
        <v>4.03</v>
      </c>
      <c r="M527" s="59"/>
    </row>
    <row r="528" spans="1:13" ht="20" customHeight="1">
      <c r="A528" s="56">
        <v>45182</v>
      </c>
      <c r="B528" s="57"/>
      <c r="C528" s="57" t="s">
        <v>1199</v>
      </c>
      <c r="D528" s="57"/>
      <c r="E528" s="90"/>
      <c r="F528" s="58" t="str">
        <f>IFERROR(VLOOKUP(VENTAS[[#This Row],[Código del producto Vendido]],STOCK[],5,FALSE),"-")</f>
        <v>-</v>
      </c>
      <c r="G528" s="58">
        <v>0</v>
      </c>
      <c r="H528" s="59">
        <v>0</v>
      </c>
      <c r="I528" s="59">
        <f>VENTAS[[#This Row],[Cantidad]]*VENTAS[[#This Row],[Precio Venta]]</f>
        <v>0</v>
      </c>
      <c r="J528" s="59">
        <f>IF(VENTAS[[#This Row],[Nombre del Gestor]]&gt;1,  VENTAS[[#This Row],[Total]]*10%, 0)</f>
        <v>0</v>
      </c>
      <c r="K528" s="59">
        <f>IFERROR(VLOOKUP(VENTAS[[#This Row],[Código del producto Vendido]],STOCK[],16,FALSE)*VENTAS[[#This Row],[Cantidad]] + VLOOKUP(VENTAS[[#This Row],[Código del producto Vendido]],STOCK[],19,FALSE)*VENTAS[[#This Row],[Cantidad]],VENTAS[[#This Row],[Total]])</f>
        <v>0</v>
      </c>
      <c r="L528" s="59">
        <f>VENTAS[[#This Row],[Total]]-VENTAS[[#This Row],[Comisión 10%]]-VENTAS[[#This Row],[Costo SIN Comision]]</f>
        <v>0</v>
      </c>
      <c r="M528" s="59"/>
    </row>
    <row r="529" spans="1:13" ht="20" customHeight="1">
      <c r="A529" s="56" t="s">
        <v>1201</v>
      </c>
      <c r="B529" s="57"/>
      <c r="C529" s="57"/>
      <c r="D529" s="57"/>
      <c r="E529" s="90" t="s">
        <v>849</v>
      </c>
      <c r="F529" s="58" t="str">
        <f>IFERROR(VLOOKUP(VENTAS[[#This Row],[Código del producto Vendido]],STOCK[],5,FALSE),"-")</f>
        <v>Top Cisne Blanco</v>
      </c>
      <c r="G529" s="58">
        <v>1</v>
      </c>
      <c r="H529" s="59">
        <v>14</v>
      </c>
      <c r="I529" s="59">
        <f>VENTAS[[#This Row],[Cantidad]]*VENTAS[[#This Row],[Precio Venta]]</f>
        <v>14</v>
      </c>
      <c r="J529" s="59">
        <f>IF(VENTAS[[#This Row],[Nombre del Gestor]]&gt;1,  VENTAS[[#This Row],[Total]]*10%, 0)</f>
        <v>0</v>
      </c>
      <c r="K529" s="59">
        <f>IFERROR(VLOOKUP(VENTAS[[#This Row],[Código del producto Vendido]],STOCK[],16,FALSE)*VENTAS[[#This Row],[Cantidad]] + VLOOKUP(VENTAS[[#This Row],[Código del producto Vendido]],STOCK[],19,FALSE)*VENTAS[[#This Row],[Cantidad]],VENTAS[[#This Row],[Total]])</f>
        <v>7.9731818181818177</v>
      </c>
      <c r="L529" s="59">
        <f>VENTAS[[#This Row],[Total]]-VENTAS[[#This Row],[Comisión 10%]]-VENTAS[[#This Row],[Costo SIN Comision]]</f>
        <v>6.0268181818181823</v>
      </c>
      <c r="M529" s="59"/>
    </row>
    <row r="530" spans="1:13" ht="20" customHeight="1">
      <c r="A530" s="56" t="s">
        <v>1201</v>
      </c>
      <c r="B530" s="57"/>
      <c r="C530" s="57"/>
      <c r="D530" s="57"/>
      <c r="E530" s="90" t="s">
        <v>848</v>
      </c>
      <c r="F530" s="58" t="str">
        <f>IFERROR(VLOOKUP(VENTAS[[#This Row],[Código del producto Vendido]],STOCK[],5,FALSE),"-")</f>
        <v>Top Cisne Blanco</v>
      </c>
      <c r="G530" s="58">
        <v>1</v>
      </c>
      <c r="H530" s="59">
        <v>12</v>
      </c>
      <c r="I530" s="59">
        <f>VENTAS[[#This Row],[Cantidad]]*VENTAS[[#This Row],[Precio Venta]]</f>
        <v>12</v>
      </c>
      <c r="J530" s="59">
        <f>IF(VENTAS[[#This Row],[Nombre del Gestor]]&gt;1,  VENTAS[[#This Row],[Total]]*10%, 0)</f>
        <v>0</v>
      </c>
      <c r="K530" s="59">
        <f>IFERROR(VLOOKUP(VENTAS[[#This Row],[Código del producto Vendido]],STOCK[],16,FALSE)*VENTAS[[#This Row],[Cantidad]] + VLOOKUP(VENTAS[[#This Row],[Código del producto Vendido]],STOCK[],19,FALSE)*VENTAS[[#This Row],[Cantidad]],VENTAS[[#This Row],[Total]])</f>
        <v>7.9731818181818177</v>
      </c>
      <c r="L530" s="59">
        <f>VENTAS[[#This Row],[Total]]-VENTAS[[#This Row],[Comisión 10%]]-VENTAS[[#This Row],[Costo SIN Comision]]</f>
        <v>4.0268181818181823</v>
      </c>
      <c r="M530" s="59"/>
    </row>
    <row r="531" spans="1:13" ht="20" customHeight="1">
      <c r="A531" s="56" t="s">
        <v>1201</v>
      </c>
      <c r="B531" s="57"/>
      <c r="C531" s="57"/>
      <c r="D531" s="57"/>
      <c r="E531" s="90" t="s">
        <v>902</v>
      </c>
      <c r="F531" s="58" t="str">
        <f>IFERROR(VLOOKUP(VENTAS[[#This Row],[Código del producto Vendido]],STOCK[],5,FALSE),"-")</f>
        <v>Top Dreamer Negro</v>
      </c>
      <c r="G531" s="58">
        <v>1</v>
      </c>
      <c r="H531" s="59">
        <v>12</v>
      </c>
      <c r="I531" s="59">
        <f>VENTAS[[#This Row],[Cantidad]]*VENTAS[[#This Row],[Precio Venta]]</f>
        <v>12</v>
      </c>
      <c r="J531" s="59">
        <f>IF(VENTAS[[#This Row],[Nombre del Gestor]]&gt;1,  VENTAS[[#This Row],[Total]]*10%, 0)</f>
        <v>0</v>
      </c>
      <c r="K531" s="59">
        <f>IFERROR(VLOOKUP(VENTAS[[#This Row],[Código del producto Vendido]],STOCK[],16,FALSE)*VENTAS[[#This Row],[Cantidad]] + VLOOKUP(VENTAS[[#This Row],[Código del producto Vendido]],STOCK[],19,FALSE)*VENTAS[[#This Row],[Cantidad]],VENTAS[[#This Row],[Total]])</f>
        <v>7.1568181818181813</v>
      </c>
      <c r="L531" s="59">
        <f>VENTAS[[#This Row],[Total]]-VENTAS[[#This Row],[Comisión 10%]]-VENTAS[[#This Row],[Costo SIN Comision]]</f>
        <v>4.8431818181818187</v>
      </c>
      <c r="M531" s="59"/>
    </row>
    <row r="532" spans="1:13" ht="20" customHeight="1">
      <c r="A532" s="56" t="s">
        <v>1201</v>
      </c>
      <c r="B532" s="57"/>
      <c r="C532" s="57"/>
      <c r="D532" s="57"/>
      <c r="E532" s="57" t="s">
        <v>736</v>
      </c>
      <c r="F532" s="58" t="str">
        <f>IFERROR(VLOOKUP(VENTAS[[#This Row],[Código del producto Vendido]],STOCK[],5,FALSE),"-")</f>
        <v>Top corsetero asimétrico</v>
      </c>
      <c r="G532" s="58">
        <v>1</v>
      </c>
      <c r="H532" s="59">
        <v>10</v>
      </c>
      <c r="I532" s="59">
        <f>VENTAS[[#This Row],[Cantidad]]*VENTAS[[#This Row],[Precio Venta]]</f>
        <v>10</v>
      </c>
      <c r="J532" s="59">
        <f>IF(VENTAS[[#This Row],[Nombre del Gestor]]&gt;1,  VENTAS[[#This Row],[Total]]*10%, 0)</f>
        <v>0</v>
      </c>
      <c r="K532" s="59">
        <f>IFERROR(VLOOKUP(VENTAS[[#This Row],[Código del producto Vendido]],STOCK[],16,FALSE)*VENTAS[[#This Row],[Cantidad]] + VLOOKUP(VENTAS[[#This Row],[Código del producto Vendido]],STOCK[],19,FALSE)*VENTAS[[#This Row],[Cantidad]],VENTAS[[#This Row],[Total]])</f>
        <v>5.5683333333333334</v>
      </c>
      <c r="L532" s="59">
        <f>VENTAS[[#This Row],[Total]]-VENTAS[[#This Row],[Comisión 10%]]-VENTAS[[#This Row],[Costo SIN Comision]]</f>
        <v>4.4316666666666666</v>
      </c>
      <c r="M532" s="59"/>
    </row>
    <row r="533" spans="1:13" ht="20" customHeight="1">
      <c r="A533" s="56" t="s">
        <v>1201</v>
      </c>
      <c r="B533" s="57"/>
      <c r="C533" s="57"/>
      <c r="D533" s="57"/>
      <c r="E533" s="57" t="s">
        <v>737</v>
      </c>
      <c r="F533" s="58" t="str">
        <f>IFERROR(VLOOKUP(VENTAS[[#This Row],[Código del producto Vendido]],STOCK[],5,FALSE),"-")</f>
        <v>Top corsetero asimétrico</v>
      </c>
      <c r="G533" s="58">
        <v>2</v>
      </c>
      <c r="H533" s="59">
        <v>10</v>
      </c>
      <c r="I533" s="59">
        <f>VENTAS[[#This Row],[Cantidad]]*VENTAS[[#This Row],[Precio Venta]]</f>
        <v>20</v>
      </c>
      <c r="J533" s="59">
        <f>IF(VENTAS[[#This Row],[Nombre del Gestor]]&gt;1,  VENTAS[[#This Row],[Total]]*10%, 0)</f>
        <v>0</v>
      </c>
      <c r="K533" s="59">
        <f>IFERROR(VLOOKUP(VENTAS[[#This Row],[Código del producto Vendido]],STOCK[],16,FALSE)*VENTAS[[#This Row],[Cantidad]] + VLOOKUP(VENTAS[[#This Row],[Código del producto Vendido]],STOCK[],19,FALSE)*VENTAS[[#This Row],[Cantidad]],VENTAS[[#This Row],[Total]])</f>
        <v>11.136666666666667</v>
      </c>
      <c r="L533" s="59">
        <f>VENTAS[[#This Row],[Total]]-VENTAS[[#This Row],[Comisión 10%]]-VENTAS[[#This Row],[Costo SIN Comision]]</f>
        <v>8.8633333333333333</v>
      </c>
      <c r="M533" s="59"/>
    </row>
    <row r="534" spans="1:13" ht="20" customHeight="1">
      <c r="A534" s="56" t="s">
        <v>1201</v>
      </c>
      <c r="B534" s="57"/>
      <c r="C534" s="57"/>
      <c r="D534" s="57"/>
      <c r="E534" s="57" t="s">
        <v>907</v>
      </c>
      <c r="F534" s="58" t="str">
        <f>IFERROR(VLOOKUP(VENTAS[[#This Row],[Código del producto Vendido]],STOCK[],5,FALSE),"-")</f>
        <v>Top Dreamer Blanco</v>
      </c>
      <c r="G534" s="58">
        <v>1</v>
      </c>
      <c r="H534" s="59">
        <v>12</v>
      </c>
      <c r="I534" s="59">
        <f>VENTAS[[#This Row],[Cantidad]]*VENTAS[[#This Row],[Precio Venta]]</f>
        <v>12</v>
      </c>
      <c r="J534" s="59">
        <f>IF(VENTAS[[#This Row],[Nombre del Gestor]]&gt;1,  VENTAS[[#This Row],[Total]]*10%, 0)</f>
        <v>0</v>
      </c>
      <c r="K534" s="59">
        <f>IFERROR(VLOOKUP(VENTAS[[#This Row],[Código del producto Vendido]],STOCK[],16,FALSE)*VENTAS[[#This Row],[Cantidad]] + VLOOKUP(VENTAS[[#This Row],[Código del producto Vendido]],STOCK[],19,FALSE)*VENTAS[[#This Row],[Cantidad]],VENTAS[[#This Row],[Total]])</f>
        <v>6.7590909090909079</v>
      </c>
      <c r="L534" s="59">
        <f>VENTAS[[#This Row],[Total]]-VENTAS[[#This Row],[Comisión 10%]]-VENTAS[[#This Row],[Costo SIN Comision]]</f>
        <v>5.2409090909090921</v>
      </c>
      <c r="M534" s="59"/>
    </row>
    <row r="535" spans="1:13" ht="20" customHeight="1">
      <c r="A535" s="56" t="s">
        <v>1201</v>
      </c>
      <c r="B535" s="57"/>
      <c r="C535" s="57"/>
      <c r="D535" s="57"/>
      <c r="E535" s="57" t="s">
        <v>942</v>
      </c>
      <c r="F535" s="58" t="str">
        <f>IFERROR(VLOOKUP(VENTAS[[#This Row],[Código del producto Vendido]],STOCK[],5,FALSE),"-")</f>
        <v>Jumpsuit culotte</v>
      </c>
      <c r="G535" s="58">
        <v>1</v>
      </c>
      <c r="H535" s="59">
        <v>22</v>
      </c>
      <c r="I535" s="59">
        <f>VENTAS[[#This Row],[Cantidad]]*VENTAS[[#This Row],[Precio Venta]]</f>
        <v>22</v>
      </c>
      <c r="J535" s="59">
        <f>IF(VENTAS[[#This Row],[Nombre del Gestor]]&gt;1,  VENTAS[[#This Row],[Total]]*10%, 0)</f>
        <v>0</v>
      </c>
      <c r="K535" s="59">
        <f>IFERROR(VLOOKUP(VENTAS[[#This Row],[Código del producto Vendido]],STOCK[],16,FALSE)*VENTAS[[#This Row],[Cantidad]] + VLOOKUP(VENTAS[[#This Row],[Código del producto Vendido]],STOCK[],19,FALSE)*VENTAS[[#This Row],[Cantidad]],VENTAS[[#This Row],[Total]])</f>
        <v>18.42794117647059</v>
      </c>
      <c r="L535" s="59">
        <f>VENTAS[[#This Row],[Total]]-VENTAS[[#This Row],[Comisión 10%]]-VENTAS[[#This Row],[Costo SIN Comision]]</f>
        <v>3.5720588235294102</v>
      </c>
      <c r="M535" s="59"/>
    </row>
    <row r="536" spans="1:13" ht="20" customHeight="1">
      <c r="A536" s="56" t="s">
        <v>1201</v>
      </c>
      <c r="B536" s="57"/>
      <c r="C536" s="57"/>
      <c r="D536" s="57"/>
      <c r="E536" s="57" t="s">
        <v>948</v>
      </c>
      <c r="F536" s="58" t="str">
        <f>IFERROR(VLOOKUP(VENTAS[[#This Row],[Código del producto Vendido]],STOCK[],5,FALSE),"-")</f>
        <v>Set de lencería de encaje</v>
      </c>
      <c r="G536" s="58">
        <v>1</v>
      </c>
      <c r="H536" s="59">
        <v>12</v>
      </c>
      <c r="I536" s="59">
        <f>VENTAS[[#This Row],[Cantidad]]*VENTAS[[#This Row],[Precio Venta]]</f>
        <v>12</v>
      </c>
      <c r="J536" s="59">
        <f>IF(VENTAS[[#This Row],[Nombre del Gestor]]&gt;1,  VENTAS[[#This Row],[Total]]*10%, 0)</f>
        <v>0</v>
      </c>
      <c r="K536" s="59">
        <f>IFERROR(VLOOKUP(VENTAS[[#This Row],[Código del producto Vendido]],STOCK[],16,FALSE)*VENTAS[[#This Row],[Cantidad]] + VLOOKUP(VENTAS[[#This Row],[Código del producto Vendido]],STOCK[],19,FALSE)*VENTAS[[#This Row],[Cantidad]],VENTAS[[#This Row],[Total]])</f>
        <v>7.1088235294117643</v>
      </c>
      <c r="L536" s="59">
        <f>VENTAS[[#This Row],[Total]]-VENTAS[[#This Row],[Comisión 10%]]-VENTAS[[#This Row],[Costo SIN Comision]]</f>
        <v>4.8911764705882357</v>
      </c>
      <c r="M536" s="59"/>
    </row>
    <row r="537" spans="1:13" ht="20" customHeight="1">
      <c r="A537" s="56">
        <v>45521</v>
      </c>
      <c r="B537" s="57"/>
      <c r="C537" s="57" t="s">
        <v>2889</v>
      </c>
      <c r="D537" s="57" t="s">
        <v>2516</v>
      </c>
      <c r="E537" s="57" t="s">
        <v>950</v>
      </c>
      <c r="F537" s="58" t="str">
        <f>IFERROR(VLOOKUP(VENTAS[[#This Row],[Código del producto Vendido]],STOCK[],5,FALSE),"-")</f>
        <v xml:space="preserve">Sandalias de tacón con tiras </v>
      </c>
      <c r="G537" s="58">
        <v>1</v>
      </c>
      <c r="H537" s="59">
        <v>40</v>
      </c>
      <c r="I537" s="59">
        <f>VENTAS[[#This Row],[Cantidad]]*VENTAS[[#This Row],[Precio Venta]]</f>
        <v>40</v>
      </c>
      <c r="J537" s="59">
        <f>IF(VENTAS[[#This Row],[Nombre del Gestor]]&gt;1,  VENTAS[[#This Row],[Total]]*10%, 0)</f>
        <v>4</v>
      </c>
      <c r="K537" s="59">
        <f>IFERROR(VLOOKUP(VENTAS[[#This Row],[Código del producto Vendido]],STOCK[],16,FALSE)*VENTAS[[#This Row],[Cantidad]] + VLOOKUP(VENTAS[[#This Row],[Código del producto Vendido]],STOCK[],19,FALSE)*VENTAS[[#This Row],[Cantidad]],VENTAS[[#This Row],[Total]])</f>
        <v>27.152941176470588</v>
      </c>
      <c r="L537" s="59">
        <f>VENTAS[[#This Row],[Total]]-VENTAS[[#This Row],[Comisión 10%]]-VENTAS[[#This Row],[Costo SIN Comision]]</f>
        <v>8.8470588235294123</v>
      </c>
      <c r="M537" s="59"/>
    </row>
    <row r="538" spans="1:13" ht="20" customHeight="1">
      <c r="A538" s="56" t="s">
        <v>1201</v>
      </c>
      <c r="B538" s="57"/>
      <c r="C538" s="57"/>
      <c r="D538" s="57"/>
      <c r="E538" s="57" t="s">
        <v>1087</v>
      </c>
      <c r="F538" s="58" t="str">
        <f>IFERROR(VLOOKUP(VENTAS[[#This Row],[Código del producto Vendido]],STOCK[],5,FALSE),"-")</f>
        <v>Top blanco cuello V con encaje</v>
      </c>
      <c r="G538" s="58">
        <v>1</v>
      </c>
      <c r="H538" s="59">
        <v>12</v>
      </c>
      <c r="I538" s="59">
        <f>VENTAS[[#This Row],[Cantidad]]*VENTAS[[#This Row],[Precio Venta]]</f>
        <v>12</v>
      </c>
      <c r="J538" s="59">
        <f>IF(VENTAS[[#This Row],[Nombre del Gestor]]&gt;1,  VENTAS[[#This Row],[Total]]*10%, 0)</f>
        <v>0</v>
      </c>
      <c r="K538" s="59">
        <f>IFERROR(VLOOKUP(VENTAS[[#This Row],[Código del producto Vendido]],STOCK[],16,FALSE)*VENTAS[[#This Row],[Cantidad]] + VLOOKUP(VENTAS[[#This Row],[Código del producto Vendido]],STOCK[],19,FALSE)*VENTAS[[#This Row],[Cantidad]],VENTAS[[#This Row],[Total]])</f>
        <v>7.97</v>
      </c>
      <c r="L538" s="59">
        <f>VENTAS[[#This Row],[Total]]-VENTAS[[#This Row],[Comisión 10%]]-VENTAS[[#This Row],[Costo SIN Comision]]</f>
        <v>4.03</v>
      </c>
      <c r="M538" s="59"/>
    </row>
    <row r="539" spans="1:13" ht="20" customHeight="1">
      <c r="A539" s="56" t="s">
        <v>1201</v>
      </c>
      <c r="B539" s="57"/>
      <c r="C539" s="57"/>
      <c r="D539" s="57"/>
      <c r="E539" s="57" t="s">
        <v>1088</v>
      </c>
      <c r="F539" s="58" t="str">
        <f>IFERROR(VLOOKUP(VENTAS[[#This Row],[Código del producto Vendido]],STOCK[],5,FALSE),"-")</f>
        <v>Top blanco cuello V con encaje</v>
      </c>
      <c r="G539" s="58">
        <v>1</v>
      </c>
      <c r="H539" s="59">
        <v>12</v>
      </c>
      <c r="I539" s="59">
        <f>VENTAS[[#This Row],[Cantidad]]*VENTAS[[#This Row],[Precio Venta]]</f>
        <v>12</v>
      </c>
      <c r="J539" s="59">
        <f>IF(VENTAS[[#This Row],[Nombre del Gestor]]&gt;1,  VENTAS[[#This Row],[Total]]*10%, 0)</f>
        <v>0</v>
      </c>
      <c r="K539" s="59">
        <f>IFERROR(VLOOKUP(VENTAS[[#This Row],[Código del producto Vendido]],STOCK[],16,FALSE)*VENTAS[[#This Row],[Cantidad]] + VLOOKUP(VENTAS[[#This Row],[Código del producto Vendido]],STOCK[],19,FALSE)*VENTAS[[#This Row],[Cantidad]],VENTAS[[#This Row],[Total]])</f>
        <v>7.97</v>
      </c>
      <c r="L539" s="59">
        <f>VENTAS[[#This Row],[Total]]-VENTAS[[#This Row],[Comisión 10%]]-VENTAS[[#This Row],[Costo SIN Comision]]</f>
        <v>4.03</v>
      </c>
      <c r="M539" s="59"/>
    </row>
    <row r="540" spans="1:13" ht="20" customHeight="1">
      <c r="A540" s="56" t="s">
        <v>1201</v>
      </c>
      <c r="B540" s="57"/>
      <c r="C540" s="57"/>
      <c r="D540" s="57"/>
      <c r="E540" s="57" t="s">
        <v>1091</v>
      </c>
      <c r="F540" s="58" t="str">
        <f>IFERROR(VLOOKUP(VENTAS[[#This Row],[Código del producto Vendido]],STOCK[],5,FALSE),"-")</f>
        <v>Top negro  cuello V con encaje</v>
      </c>
      <c r="G540" s="58">
        <v>2</v>
      </c>
      <c r="H540" s="59">
        <v>12</v>
      </c>
      <c r="I540" s="59">
        <f>VENTAS[[#This Row],[Cantidad]]*VENTAS[[#This Row],[Precio Venta]]</f>
        <v>24</v>
      </c>
      <c r="J540" s="59">
        <f>IF(VENTAS[[#This Row],[Nombre del Gestor]]&gt;1,  VENTAS[[#This Row],[Total]]*10%, 0)</f>
        <v>0</v>
      </c>
      <c r="K540" s="59">
        <f>IFERROR(VLOOKUP(VENTAS[[#This Row],[Código del producto Vendido]],STOCK[],16,FALSE)*VENTAS[[#This Row],[Cantidad]] + VLOOKUP(VENTAS[[#This Row],[Código del producto Vendido]],STOCK[],19,FALSE)*VENTAS[[#This Row],[Cantidad]],VENTAS[[#This Row],[Total]])</f>
        <v>16.18</v>
      </c>
      <c r="L540" s="59">
        <f>VENTAS[[#This Row],[Total]]-VENTAS[[#This Row],[Comisión 10%]]-VENTAS[[#This Row],[Costo SIN Comision]]</f>
        <v>7.82</v>
      </c>
      <c r="M540" s="59"/>
    </row>
    <row r="541" spans="1:13" ht="20" customHeight="1">
      <c r="A541" s="56" t="s">
        <v>1201</v>
      </c>
      <c r="B541" s="57"/>
      <c r="C541" s="57"/>
      <c r="D541" s="57"/>
      <c r="E541" s="57" t="s">
        <v>927</v>
      </c>
      <c r="F541" s="58" t="str">
        <f>IFERROR(VLOOKUP(VENTAS[[#This Row],[Código del producto Vendido]],STOCK[],5,FALSE),"-")</f>
        <v>Top corto blanco</v>
      </c>
      <c r="G541" s="58">
        <v>1</v>
      </c>
      <c r="H541" s="59">
        <v>8</v>
      </c>
      <c r="I541" s="59">
        <f>VENTAS[[#This Row],[Cantidad]]*VENTAS[[#This Row],[Precio Venta]]</f>
        <v>8</v>
      </c>
      <c r="J541" s="59">
        <f>IF(VENTAS[[#This Row],[Nombre del Gestor]]&gt;1,  VENTAS[[#This Row],[Total]]*10%, 0)</f>
        <v>0</v>
      </c>
      <c r="K541" s="59">
        <f>IFERROR(VLOOKUP(VENTAS[[#This Row],[Código del producto Vendido]],STOCK[],16,FALSE)*VENTAS[[#This Row],[Cantidad]] + VLOOKUP(VENTAS[[#This Row],[Código del producto Vendido]],STOCK[],19,FALSE)*VENTAS[[#This Row],[Cantidad]],VENTAS[[#This Row],[Total]])</f>
        <v>4.4044117647058822</v>
      </c>
      <c r="L541" s="59">
        <f>VENTAS[[#This Row],[Total]]-VENTAS[[#This Row],[Comisión 10%]]-VENTAS[[#This Row],[Costo SIN Comision]]</f>
        <v>3.5955882352941178</v>
      </c>
      <c r="M541" s="59"/>
    </row>
    <row r="542" spans="1:13" ht="20" customHeight="1">
      <c r="A542" s="56" t="s">
        <v>1201</v>
      </c>
      <c r="B542" s="57"/>
      <c r="C542" s="57"/>
      <c r="D542" s="57"/>
      <c r="E542" s="57" t="s">
        <v>803</v>
      </c>
      <c r="F542" s="58" t="str">
        <f>IFERROR(VLOOKUP(VENTAS[[#This Row],[Código del producto Vendido]],STOCK[],5,FALSE),"-")</f>
        <v>Top Manga Corta Negro</v>
      </c>
      <c r="G542" s="58">
        <v>1</v>
      </c>
      <c r="H542" s="59">
        <v>9</v>
      </c>
      <c r="I542" s="59">
        <f>VENTAS[[#This Row],[Cantidad]]*VENTAS[[#This Row],[Precio Venta]]</f>
        <v>9</v>
      </c>
      <c r="J542" s="59">
        <f>IF(VENTAS[[#This Row],[Nombre del Gestor]]&gt;1,  VENTAS[[#This Row],[Total]]*10%, 0)</f>
        <v>0</v>
      </c>
      <c r="K542" s="59">
        <f>IFERROR(VLOOKUP(VENTAS[[#This Row],[Código del producto Vendido]],STOCK[],16,FALSE)*VENTAS[[#This Row],[Cantidad]] + VLOOKUP(VENTAS[[#This Row],[Código del producto Vendido]],STOCK[],19,FALSE)*VENTAS[[#This Row],[Cantidad]],VENTAS[[#This Row],[Total]])</f>
        <v>6.0555555555555554</v>
      </c>
      <c r="L542" s="59">
        <f>VENTAS[[#This Row],[Total]]-VENTAS[[#This Row],[Comisión 10%]]-VENTAS[[#This Row],[Costo SIN Comision]]</f>
        <v>2.9444444444444446</v>
      </c>
      <c r="M542" s="59"/>
    </row>
    <row r="543" spans="1:13" ht="20" customHeight="1">
      <c r="A543" s="56" t="s">
        <v>1201</v>
      </c>
      <c r="B543" s="57"/>
      <c r="C543" s="57"/>
      <c r="D543" s="57"/>
      <c r="E543" s="57" t="s">
        <v>772</v>
      </c>
      <c r="F543" s="58" t="str">
        <f>IFERROR(VLOOKUP(VENTAS[[#This Row],[Código del producto Vendido]],STOCK[],5,FALSE),"-")</f>
        <v>Vestido corto de punto</v>
      </c>
      <c r="G543" s="58">
        <v>1</v>
      </c>
      <c r="H543" s="59">
        <v>19</v>
      </c>
      <c r="I543" s="59">
        <f>VENTAS[[#This Row],[Cantidad]]*VENTAS[[#This Row],[Precio Venta]]</f>
        <v>19</v>
      </c>
      <c r="J543" s="59">
        <f>IF(VENTAS[[#This Row],[Nombre del Gestor]]&gt;1,  VENTAS[[#This Row],[Total]]*10%, 0)</f>
        <v>0</v>
      </c>
      <c r="K543" s="59">
        <f>IFERROR(VLOOKUP(VENTAS[[#This Row],[Código del producto Vendido]],STOCK[],16,FALSE)*VENTAS[[#This Row],[Cantidad]] + VLOOKUP(VENTAS[[#This Row],[Código del producto Vendido]],STOCK[],19,FALSE)*VENTAS[[#This Row],[Cantidad]],VENTAS[[#This Row],[Total]])</f>
        <v>17.07</v>
      </c>
      <c r="L543" s="59">
        <f>VENTAS[[#This Row],[Total]]-VENTAS[[#This Row],[Comisión 10%]]-VENTAS[[#This Row],[Costo SIN Comision]]</f>
        <v>1.9299999999999997</v>
      </c>
      <c r="M543" s="59"/>
    </row>
    <row r="544" spans="1:13" ht="20" customHeight="1">
      <c r="A544" s="56" t="s">
        <v>1201</v>
      </c>
      <c r="B544" s="57"/>
      <c r="C544" s="57"/>
      <c r="D544" s="57"/>
      <c r="E544" s="57" t="s">
        <v>828</v>
      </c>
      <c r="F544" s="58" t="str">
        <f>IFERROR(VLOOKUP(VENTAS[[#This Row],[Código del producto Vendido]],STOCK[],5,FALSE),"-")</f>
        <v>Top de malla sexy</v>
      </c>
      <c r="G544" s="58">
        <v>1</v>
      </c>
      <c r="H544" s="59">
        <v>10</v>
      </c>
      <c r="I544" s="59">
        <f>VENTAS[[#This Row],[Cantidad]]*VENTAS[[#This Row],[Precio Venta]]</f>
        <v>10</v>
      </c>
      <c r="J544" s="59">
        <f>IF(VENTAS[[#This Row],[Nombre del Gestor]]&gt;1,  VENTAS[[#This Row],[Total]]*10%, 0)</f>
        <v>0</v>
      </c>
      <c r="K544" s="59">
        <f>IFERROR(VLOOKUP(VENTAS[[#This Row],[Código del producto Vendido]],STOCK[],16,FALSE)*VENTAS[[#This Row],[Cantidad]] + VLOOKUP(VENTAS[[#This Row],[Código del producto Vendido]],STOCK[],19,FALSE)*VENTAS[[#This Row],[Cantidad]],VENTAS[[#This Row],[Total]])</f>
        <v>3.4555555555555553</v>
      </c>
      <c r="L544" s="59">
        <f>VENTAS[[#This Row],[Total]]-VENTAS[[#This Row],[Comisión 10%]]-VENTAS[[#This Row],[Costo SIN Comision]]</f>
        <v>6.5444444444444443</v>
      </c>
      <c r="M544" s="59"/>
    </row>
    <row r="545" spans="1:13" ht="20" customHeight="1">
      <c r="A545" s="56" t="s">
        <v>1201</v>
      </c>
      <c r="B545" s="57"/>
      <c r="C545" s="57"/>
      <c r="D545" s="57"/>
      <c r="E545" s="57" t="s">
        <v>592</v>
      </c>
      <c r="F545" s="58" t="str">
        <f>IFERROR(VLOOKUP(VENTAS[[#This Row],[Código del producto Vendido]],STOCK[],5,FALSE),"-")</f>
        <v xml:space="preserve">Vestido cruzado con abertura con nudo delantero </v>
      </c>
      <c r="G545" s="58">
        <v>1</v>
      </c>
      <c r="H545" s="59">
        <v>25</v>
      </c>
      <c r="I545" s="59">
        <f>VENTAS[[#This Row],[Cantidad]]*VENTAS[[#This Row],[Precio Venta]]</f>
        <v>25</v>
      </c>
      <c r="J545" s="59">
        <f>IF(VENTAS[[#This Row],[Nombre del Gestor]]&gt;1,  VENTAS[[#This Row],[Total]]*10%, 0)</f>
        <v>0</v>
      </c>
      <c r="K545" s="59">
        <f>IFERROR(VLOOKUP(VENTAS[[#This Row],[Código del producto Vendido]],STOCK[],16,FALSE)*VENTAS[[#This Row],[Cantidad]] + VLOOKUP(VENTAS[[#This Row],[Código del producto Vendido]],STOCK[],19,FALSE)*VENTAS[[#This Row],[Cantidad]],VENTAS[[#This Row],[Total]])</f>
        <v>16.768888888888888</v>
      </c>
      <c r="L545" s="59">
        <f>VENTAS[[#This Row],[Total]]-VENTAS[[#This Row],[Comisión 10%]]-VENTAS[[#This Row],[Costo SIN Comision]]</f>
        <v>8.2311111111111117</v>
      </c>
      <c r="M545" s="59"/>
    </row>
    <row r="546" spans="1:13" ht="20" customHeight="1">
      <c r="A546" s="56" t="s">
        <v>1201</v>
      </c>
      <c r="B546" s="57"/>
      <c r="C546" s="57"/>
      <c r="D546" s="57"/>
      <c r="E546" s="57" t="s">
        <v>616</v>
      </c>
      <c r="F546" s="58" t="str">
        <f>IFERROR(VLOOKUP(VENTAS[[#This Row],[Código del producto Vendido]],STOCK[],5,FALSE),"-")</f>
        <v>Vestido tank tejido de canalé con cinturón</v>
      </c>
      <c r="G546" s="58">
        <v>1</v>
      </c>
      <c r="H546" s="59">
        <v>28</v>
      </c>
      <c r="I546" s="59">
        <f>VENTAS[[#This Row],[Cantidad]]*VENTAS[[#This Row],[Precio Venta]]</f>
        <v>28</v>
      </c>
      <c r="J546" s="59">
        <f>IF(VENTAS[[#This Row],[Nombre del Gestor]]&gt;1,  VENTAS[[#This Row],[Total]]*10%, 0)</f>
        <v>0</v>
      </c>
      <c r="K546" s="59">
        <f>IFERROR(VLOOKUP(VENTAS[[#This Row],[Código del producto Vendido]],STOCK[],16,FALSE)*VENTAS[[#This Row],[Cantidad]] + VLOOKUP(VENTAS[[#This Row],[Código del producto Vendido]],STOCK[],19,FALSE)*VENTAS[[#This Row],[Cantidad]],VENTAS[[#This Row],[Total]])</f>
        <v>18.39777777777778</v>
      </c>
      <c r="L546" s="59">
        <f>VENTAS[[#This Row],[Total]]-VENTAS[[#This Row],[Comisión 10%]]-VENTAS[[#This Row],[Costo SIN Comision]]</f>
        <v>9.6022222222222204</v>
      </c>
      <c r="M546" s="59"/>
    </row>
    <row r="547" spans="1:13" ht="20" customHeight="1">
      <c r="A547" s="56" t="s">
        <v>1201</v>
      </c>
      <c r="B547" s="57"/>
      <c r="C547" s="57"/>
      <c r="D547" s="57"/>
      <c r="E547" s="57" t="s">
        <v>631</v>
      </c>
      <c r="F547" s="58" t="str">
        <f>IFERROR(VLOOKUP(VENTAS[[#This Row],[Código del producto Vendido]],STOCK[],5,FALSE),"-")</f>
        <v>Vestido Malla en contraste Lunares Elegante</v>
      </c>
      <c r="G547" s="58">
        <v>1</v>
      </c>
      <c r="H547" s="59">
        <v>25</v>
      </c>
      <c r="I547" s="59">
        <f>VENTAS[[#This Row],[Cantidad]]*VENTAS[[#This Row],[Precio Venta]]</f>
        <v>25</v>
      </c>
      <c r="J547" s="59">
        <f>IF(VENTAS[[#This Row],[Nombre del Gestor]]&gt;1,  VENTAS[[#This Row],[Total]]*10%, 0)</f>
        <v>0</v>
      </c>
      <c r="K547" s="59">
        <f>IFERROR(VLOOKUP(VENTAS[[#This Row],[Código del producto Vendido]],STOCK[],16,FALSE)*VENTAS[[#This Row],[Cantidad]] + VLOOKUP(VENTAS[[#This Row],[Código del producto Vendido]],STOCK[],19,FALSE)*VENTAS[[#This Row],[Cantidad]],VENTAS[[#This Row],[Total]])</f>
        <v>13.071111111111112</v>
      </c>
      <c r="L547" s="59">
        <f>VENTAS[[#This Row],[Total]]-VENTAS[[#This Row],[Comisión 10%]]-VENTAS[[#This Row],[Costo SIN Comision]]</f>
        <v>11.928888888888888</v>
      </c>
      <c r="M547" s="59"/>
    </row>
    <row r="548" spans="1:13" ht="20" customHeight="1">
      <c r="A548" s="56" t="s">
        <v>1201</v>
      </c>
      <c r="B548" s="57"/>
      <c r="C548" s="57"/>
      <c r="D548" s="57"/>
      <c r="E548" s="57" t="s">
        <v>638</v>
      </c>
      <c r="F548" s="58" t="str">
        <f>IFERROR(VLOOKUP(VENTAS[[#This Row],[Código del producto Vendido]],STOCK[],5,FALSE),"-")</f>
        <v>Vestido lápiz de manga con malla fina</v>
      </c>
      <c r="G548" s="58">
        <v>1</v>
      </c>
      <c r="H548" s="59">
        <v>20</v>
      </c>
      <c r="I548" s="59">
        <f>VENTAS[[#This Row],[Cantidad]]*VENTAS[[#This Row],[Precio Venta]]</f>
        <v>20</v>
      </c>
      <c r="J548" s="59">
        <f>IF(VENTAS[[#This Row],[Nombre del Gestor]]&gt;1,  VENTAS[[#This Row],[Total]]*10%, 0)</f>
        <v>0</v>
      </c>
      <c r="K548" s="59">
        <f>IFERROR(VLOOKUP(VENTAS[[#This Row],[Código del producto Vendido]],STOCK[],16,FALSE)*VENTAS[[#This Row],[Cantidad]] + VLOOKUP(VENTAS[[#This Row],[Código del producto Vendido]],STOCK[],19,FALSE)*VENTAS[[#This Row],[Cantidad]],VENTAS[[#This Row],[Total]])</f>
        <v>13.511111111111111</v>
      </c>
      <c r="L548" s="59">
        <f>VENTAS[[#This Row],[Total]]-VENTAS[[#This Row],[Comisión 10%]]-VENTAS[[#This Row],[Costo SIN Comision]]</f>
        <v>6.4888888888888889</v>
      </c>
      <c r="M548" s="59"/>
    </row>
    <row r="549" spans="1:13" ht="20" customHeight="1">
      <c r="A549" s="56" t="s">
        <v>1201</v>
      </c>
      <c r="B549" s="57"/>
      <c r="C549" s="57"/>
      <c r="D549" s="57"/>
      <c r="E549" s="57" t="s">
        <v>647</v>
      </c>
      <c r="F549" s="58" t="str">
        <f>IFERROR(VLOOKUP(VENTAS[[#This Row],[Código del producto Vendido]],STOCK[],5,FALSE),"-")</f>
        <v>Vestido ajustado de titrantes finos</v>
      </c>
      <c r="G549" s="58">
        <v>1</v>
      </c>
      <c r="H549" s="59">
        <v>25</v>
      </c>
      <c r="I549" s="59">
        <f>VENTAS[[#This Row],[Cantidad]]*VENTAS[[#This Row],[Precio Venta]]</f>
        <v>25</v>
      </c>
      <c r="J549" s="59">
        <f>IF(VENTAS[[#This Row],[Nombre del Gestor]]&gt;1,  VENTAS[[#This Row],[Total]]*10%, 0)</f>
        <v>0</v>
      </c>
      <c r="K549" s="59">
        <f>IFERROR(VLOOKUP(VENTAS[[#This Row],[Código del producto Vendido]],STOCK[],16,FALSE)*VENTAS[[#This Row],[Cantidad]] + VLOOKUP(VENTAS[[#This Row],[Código del producto Vendido]],STOCK[],19,FALSE)*VENTAS[[#This Row],[Cantidad]],VENTAS[[#This Row],[Total]])</f>
        <v>13.111111111111111</v>
      </c>
      <c r="L549" s="59">
        <f>VENTAS[[#This Row],[Total]]-VENTAS[[#This Row],[Comisión 10%]]-VENTAS[[#This Row],[Costo SIN Comision]]</f>
        <v>11.888888888888889</v>
      </c>
      <c r="M549" s="59"/>
    </row>
    <row r="550" spans="1:13" ht="20" customHeight="1">
      <c r="A550" s="56" t="s">
        <v>1201</v>
      </c>
      <c r="B550" s="57"/>
      <c r="C550" s="57"/>
      <c r="D550" s="57"/>
      <c r="E550" s="57" t="s">
        <v>656</v>
      </c>
      <c r="F550" s="58" t="str">
        <f>IFERROR(VLOOKUP(VENTAS[[#This Row],[Código del producto Vendido]],STOCK[],5,FALSE),"-")</f>
        <v>Vestido floral con cinturón</v>
      </c>
      <c r="G550" s="58">
        <v>1</v>
      </c>
      <c r="H550" s="59">
        <v>15</v>
      </c>
      <c r="I550" s="59">
        <f>VENTAS[[#This Row],[Cantidad]]*VENTAS[[#This Row],[Precio Venta]]</f>
        <v>15</v>
      </c>
      <c r="J550" s="59">
        <f>IF(VENTAS[[#This Row],[Nombre del Gestor]]&gt;1,  VENTAS[[#This Row],[Total]]*10%, 0)</f>
        <v>0</v>
      </c>
      <c r="K550" s="59">
        <f>IFERROR(VLOOKUP(VENTAS[[#This Row],[Código del producto Vendido]],STOCK[],16,FALSE)*VENTAS[[#This Row],[Cantidad]] + VLOOKUP(VENTAS[[#This Row],[Código del producto Vendido]],STOCK[],19,FALSE)*VENTAS[[#This Row],[Cantidad]],VENTAS[[#This Row],[Total]])</f>
        <v>9.5616666666666656</v>
      </c>
      <c r="L550" s="59">
        <f>VENTAS[[#This Row],[Total]]-VENTAS[[#This Row],[Comisión 10%]]-VENTAS[[#This Row],[Costo SIN Comision]]</f>
        <v>5.4383333333333344</v>
      </c>
      <c r="M550" s="59"/>
    </row>
    <row r="551" spans="1:13" ht="20" customHeight="1">
      <c r="A551" s="56" t="s">
        <v>1201</v>
      </c>
      <c r="B551" s="57"/>
      <c r="C551" s="57"/>
      <c r="D551" s="57"/>
      <c r="E551" s="57" t="s">
        <v>662</v>
      </c>
      <c r="F551" s="58" t="str">
        <f>IFERROR(VLOOKUP(VENTAS[[#This Row],[Código del producto Vendido]],STOCK[],5,FALSE),"-")</f>
        <v>Vestido bajo cruzado de tie dye</v>
      </c>
      <c r="G551" s="58">
        <v>1</v>
      </c>
      <c r="H551" s="59">
        <v>15</v>
      </c>
      <c r="I551" s="59">
        <f>VENTAS[[#This Row],[Cantidad]]*VENTAS[[#This Row],[Precio Venta]]</f>
        <v>15</v>
      </c>
      <c r="J551" s="59">
        <f>IF(VENTAS[[#This Row],[Nombre del Gestor]]&gt;1,  VENTAS[[#This Row],[Total]]*10%, 0)</f>
        <v>0</v>
      </c>
      <c r="K551" s="59">
        <f>IFERROR(VLOOKUP(VENTAS[[#This Row],[Código del producto Vendido]],STOCK[],16,FALSE)*VENTAS[[#This Row],[Cantidad]] + VLOOKUP(VENTAS[[#This Row],[Código del producto Vendido]],STOCK[],19,FALSE)*VENTAS[[#This Row],[Cantidad]],VENTAS[[#This Row],[Total]])</f>
        <v>10.870555555555555</v>
      </c>
      <c r="L551" s="59">
        <f>VENTAS[[#This Row],[Total]]-VENTAS[[#This Row],[Comisión 10%]]-VENTAS[[#This Row],[Costo SIN Comision]]</f>
        <v>4.1294444444444451</v>
      </c>
      <c r="M551" s="59"/>
    </row>
    <row r="552" spans="1:13" ht="20" customHeight="1">
      <c r="A552" s="56" t="s">
        <v>1201</v>
      </c>
      <c r="B552" s="57"/>
      <c r="C552" s="57"/>
      <c r="D552" s="57"/>
      <c r="E552" s="57" t="s">
        <v>752</v>
      </c>
      <c r="F552" s="58" t="str">
        <f>IFERROR(VLOOKUP(VENTAS[[#This Row],[Código del producto Vendido]],STOCK[],5,FALSE),"-")</f>
        <v>Vestido floral escote corazón</v>
      </c>
      <c r="G552" s="58">
        <v>1</v>
      </c>
      <c r="H552" s="59">
        <v>16</v>
      </c>
      <c r="I552" s="59">
        <f>VENTAS[[#This Row],[Cantidad]]*VENTAS[[#This Row],[Precio Venta]]</f>
        <v>16</v>
      </c>
      <c r="J552" s="59">
        <f>IF(VENTAS[[#This Row],[Nombre del Gestor]]&gt;1,  VENTAS[[#This Row],[Total]]*10%, 0)</f>
        <v>0</v>
      </c>
      <c r="K552" s="59">
        <f>IFERROR(VLOOKUP(VENTAS[[#This Row],[Código del producto Vendido]],STOCK[],16,FALSE)*VENTAS[[#This Row],[Cantidad]] + VLOOKUP(VENTAS[[#This Row],[Código del producto Vendido]],STOCK[],19,FALSE)*VENTAS[[#This Row],[Cantidad]],VENTAS[[#This Row],[Total]])</f>
        <v>10.722222222222221</v>
      </c>
      <c r="L552" s="59">
        <f>VENTAS[[#This Row],[Total]]-VENTAS[[#This Row],[Comisión 10%]]-VENTAS[[#This Row],[Costo SIN Comision]]</f>
        <v>5.2777777777777786</v>
      </c>
      <c r="M552" s="59"/>
    </row>
    <row r="553" spans="1:13" ht="20" customHeight="1">
      <c r="A553" s="56" t="s">
        <v>1201</v>
      </c>
      <c r="B553" s="57"/>
      <c r="C553" s="57"/>
      <c r="D553" s="57"/>
      <c r="E553" s="57" t="s">
        <v>749</v>
      </c>
      <c r="F553" s="58" t="str">
        <f>IFERROR(VLOOKUP(VENTAS[[#This Row],[Código del producto Vendido]],STOCK[],5,FALSE),"-")</f>
        <v>Vestido floral con abertura trasera</v>
      </c>
      <c r="G553" s="58">
        <v>1</v>
      </c>
      <c r="H553" s="59">
        <v>15</v>
      </c>
      <c r="I553" s="59">
        <f>VENTAS[[#This Row],[Cantidad]]*VENTAS[[#This Row],[Precio Venta]]</f>
        <v>15</v>
      </c>
      <c r="J553" s="59">
        <f>IF(VENTAS[[#This Row],[Nombre del Gestor]]&gt;1,  VENTAS[[#This Row],[Total]]*10%, 0)</f>
        <v>0</v>
      </c>
      <c r="K553" s="59">
        <f>IFERROR(VLOOKUP(VENTAS[[#This Row],[Código del producto Vendido]],STOCK[],16,FALSE)*VENTAS[[#This Row],[Cantidad]] + VLOOKUP(VENTAS[[#This Row],[Código del producto Vendido]],STOCK[],19,FALSE)*VENTAS[[#This Row],[Cantidad]],VENTAS[[#This Row],[Total]])</f>
        <v>10.722222222222221</v>
      </c>
      <c r="L553" s="59">
        <f>VENTAS[[#This Row],[Total]]-VENTAS[[#This Row],[Comisión 10%]]-VENTAS[[#This Row],[Costo SIN Comision]]</f>
        <v>4.2777777777777786</v>
      </c>
      <c r="M553" s="59"/>
    </row>
    <row r="554" spans="1:13" ht="20" customHeight="1">
      <c r="A554" s="56" t="s">
        <v>1201</v>
      </c>
      <c r="B554" s="57"/>
      <c r="C554" s="57"/>
      <c r="D554" s="57"/>
      <c r="E554" s="57" t="s">
        <v>669</v>
      </c>
      <c r="F554" s="58" t="str">
        <f>IFERROR(VLOOKUP(VENTAS[[#This Row],[Código del producto Vendido]],STOCK[],5,FALSE),"-")</f>
        <v>Vestido manga larga con cinturón</v>
      </c>
      <c r="G554" s="58">
        <v>1</v>
      </c>
      <c r="H554" s="59">
        <v>16</v>
      </c>
      <c r="I554" s="59">
        <f>VENTAS[[#This Row],[Cantidad]]*VENTAS[[#This Row],[Precio Venta]]</f>
        <v>16</v>
      </c>
      <c r="J554" s="59">
        <f>IF(VENTAS[[#This Row],[Nombre del Gestor]]&gt;1,  VENTAS[[#This Row],[Total]]*10%, 0)</f>
        <v>0</v>
      </c>
      <c r="K554" s="59">
        <f>IFERROR(VLOOKUP(VENTAS[[#This Row],[Código del producto Vendido]],STOCK[],16,FALSE)*VENTAS[[#This Row],[Cantidad]] + VLOOKUP(VENTAS[[#This Row],[Código del producto Vendido]],STOCK[],19,FALSE)*VENTAS[[#This Row],[Cantidad]],VENTAS[[#This Row],[Total]])</f>
        <v>12.503888888888889</v>
      </c>
      <c r="L554" s="59">
        <f>VENTAS[[#This Row],[Total]]-VENTAS[[#This Row],[Comisión 10%]]-VENTAS[[#This Row],[Costo SIN Comision]]</f>
        <v>3.4961111111111105</v>
      </c>
      <c r="M554" s="59"/>
    </row>
    <row r="555" spans="1:13" ht="20" customHeight="1">
      <c r="A555" s="56" t="s">
        <v>1201</v>
      </c>
      <c r="B555" s="57"/>
      <c r="C555" s="57"/>
      <c r="D555" s="57"/>
      <c r="E555" s="57" t="s">
        <v>690</v>
      </c>
      <c r="F555" s="58" t="str">
        <f>IFERROR(VLOOKUP(VENTAS[[#This Row],[Código del producto Vendido]],STOCK[],5,FALSE),"-")</f>
        <v>Vestido Amanecer</v>
      </c>
      <c r="G555" s="58">
        <v>1</v>
      </c>
      <c r="H555" s="59">
        <v>16</v>
      </c>
      <c r="I555" s="59">
        <f>VENTAS[[#This Row],[Cantidad]]*VENTAS[[#This Row],[Precio Venta]]</f>
        <v>16</v>
      </c>
      <c r="J555" s="59">
        <f>IF(VENTAS[[#This Row],[Nombre del Gestor]]&gt;1,  VENTAS[[#This Row],[Total]]*10%, 0)</f>
        <v>0</v>
      </c>
      <c r="K555" s="59">
        <f>IFERROR(VLOOKUP(VENTAS[[#This Row],[Código del producto Vendido]],STOCK[],16,FALSE)*VENTAS[[#This Row],[Cantidad]] + VLOOKUP(VENTAS[[#This Row],[Código del producto Vendido]],STOCK[],19,FALSE)*VENTAS[[#This Row],[Cantidad]],VENTAS[[#This Row],[Total]])</f>
        <v>15.313333333333333</v>
      </c>
      <c r="L555" s="59">
        <f>VENTAS[[#This Row],[Total]]-VENTAS[[#This Row],[Comisión 10%]]-VENTAS[[#This Row],[Costo SIN Comision]]</f>
        <v>0.68666666666666742</v>
      </c>
      <c r="M555" s="59"/>
    </row>
    <row r="556" spans="1:13" ht="20" customHeight="1">
      <c r="A556" s="56" t="s">
        <v>1201</v>
      </c>
      <c r="B556" s="57"/>
      <c r="C556" s="57"/>
      <c r="D556" s="57"/>
      <c r="E556" s="57" t="s">
        <v>715</v>
      </c>
      <c r="F556" s="58" t="str">
        <f>IFERROR(VLOOKUP(VENTAS[[#This Row],[Código del producto Vendido]],STOCK[],5,FALSE),"-")</f>
        <v xml:space="preserve">Zapatillas con cordón </v>
      </c>
      <c r="G556" s="58">
        <v>1</v>
      </c>
      <c r="H556" s="59">
        <v>20</v>
      </c>
      <c r="I556" s="59">
        <f>VENTAS[[#This Row],[Cantidad]]*VENTAS[[#This Row],[Precio Venta]]</f>
        <v>20</v>
      </c>
      <c r="J556" s="59">
        <f>IF(VENTAS[[#This Row],[Nombre del Gestor]]&gt;1,  VENTAS[[#This Row],[Total]]*10%, 0)</f>
        <v>0</v>
      </c>
      <c r="K556" s="59">
        <f>IFERROR(VLOOKUP(VENTAS[[#This Row],[Código del producto Vendido]],STOCK[],16,FALSE)*VENTAS[[#This Row],[Cantidad]] + VLOOKUP(VENTAS[[#This Row],[Código del producto Vendido]],STOCK[],19,FALSE)*VENTAS[[#This Row],[Cantidad]],VENTAS[[#This Row],[Total]])</f>
        <v>12.637222222222222</v>
      </c>
      <c r="L556" s="59">
        <f>VENTAS[[#This Row],[Total]]-VENTAS[[#This Row],[Comisión 10%]]-VENTAS[[#This Row],[Costo SIN Comision]]</f>
        <v>7.3627777777777776</v>
      </c>
      <c r="M556" s="59"/>
    </row>
    <row r="557" spans="1:13" ht="20" customHeight="1">
      <c r="A557" s="56" t="s">
        <v>1201</v>
      </c>
      <c r="B557" s="57"/>
      <c r="C557" s="57"/>
      <c r="D557" s="57"/>
      <c r="E557" s="57" t="s">
        <v>731</v>
      </c>
      <c r="F557" s="58" t="str">
        <f>IFERROR(VLOOKUP(VENTAS[[#This Row],[Código del producto Vendido]],STOCK[],5,FALSE),"-")</f>
        <v>Top cruzado blanco</v>
      </c>
      <c r="G557" s="58">
        <v>1</v>
      </c>
      <c r="H557" s="59">
        <v>9</v>
      </c>
      <c r="I557" s="59">
        <f>VENTAS[[#This Row],[Cantidad]]*VENTAS[[#This Row],[Precio Venta]]</f>
        <v>9</v>
      </c>
      <c r="J557" s="59">
        <f>IF(VENTAS[[#This Row],[Nombre del Gestor]]&gt;1,  VENTAS[[#This Row],[Total]]*10%, 0)</f>
        <v>0</v>
      </c>
      <c r="K557" s="59">
        <f>IFERROR(VLOOKUP(VENTAS[[#This Row],[Código del producto Vendido]],STOCK[],16,FALSE)*VENTAS[[#This Row],[Cantidad]] + VLOOKUP(VENTAS[[#This Row],[Código del producto Vendido]],STOCK[],19,FALSE)*VENTAS[[#This Row],[Cantidad]],VENTAS[[#This Row],[Total]])</f>
        <v>5.1933333333333334</v>
      </c>
      <c r="L557" s="59">
        <f>VENTAS[[#This Row],[Total]]-VENTAS[[#This Row],[Comisión 10%]]-VENTAS[[#This Row],[Costo SIN Comision]]</f>
        <v>3.8066666666666666</v>
      </c>
      <c r="M557" s="59"/>
    </row>
    <row r="558" spans="1:13" ht="20" customHeight="1">
      <c r="A558" s="56" t="s">
        <v>1201</v>
      </c>
      <c r="B558" s="57"/>
      <c r="C558" s="57"/>
      <c r="D558" s="57"/>
      <c r="E558" s="57" t="s">
        <v>734</v>
      </c>
      <c r="F558" s="58" t="str">
        <f>IFERROR(VLOOKUP(VENTAS[[#This Row],[Código del producto Vendido]],STOCK[],5,FALSE),"-")</f>
        <v>Top cruzado naranja</v>
      </c>
      <c r="G558" s="58">
        <v>1</v>
      </c>
      <c r="H558" s="59">
        <v>9</v>
      </c>
      <c r="I558" s="59">
        <f>VENTAS[[#This Row],[Cantidad]]*VENTAS[[#This Row],[Precio Venta]]</f>
        <v>9</v>
      </c>
      <c r="J558" s="59">
        <f>IF(VENTAS[[#This Row],[Nombre del Gestor]]&gt;1,  VENTAS[[#This Row],[Total]]*10%, 0)</f>
        <v>0</v>
      </c>
      <c r="K558" s="59">
        <f>IFERROR(VLOOKUP(VENTAS[[#This Row],[Código del producto Vendido]],STOCK[],16,FALSE)*VENTAS[[#This Row],[Cantidad]] + VLOOKUP(VENTAS[[#This Row],[Código del producto Vendido]],STOCK[],19,FALSE)*VENTAS[[#This Row],[Cantidad]],VENTAS[[#This Row],[Total]])</f>
        <v>5.0683333333333334</v>
      </c>
      <c r="L558" s="59">
        <f>VENTAS[[#This Row],[Total]]-VENTAS[[#This Row],[Comisión 10%]]-VENTAS[[#This Row],[Costo SIN Comision]]</f>
        <v>3.9316666666666666</v>
      </c>
      <c r="M558" s="59"/>
    </row>
    <row r="559" spans="1:13" ht="20" customHeight="1">
      <c r="A559" s="56" t="s">
        <v>1201</v>
      </c>
      <c r="B559" s="57"/>
      <c r="C559" s="57"/>
      <c r="D559" s="57"/>
      <c r="E559" s="57" t="s">
        <v>762</v>
      </c>
      <c r="F559" s="58" t="str">
        <f>IFERROR(VLOOKUP(VENTAS[[#This Row],[Código del producto Vendido]],STOCK[],5,FALSE),"-")</f>
        <v>Top Cruzado azul</v>
      </c>
      <c r="G559" s="58">
        <v>1</v>
      </c>
      <c r="H559" s="59">
        <v>9</v>
      </c>
      <c r="I559" s="59">
        <f>VENTAS[[#This Row],[Cantidad]]*VENTAS[[#This Row],[Precio Venta]]</f>
        <v>9</v>
      </c>
      <c r="J559" s="59">
        <f>IF(VENTAS[[#This Row],[Nombre del Gestor]]&gt;1,  VENTAS[[#This Row],[Total]]*10%, 0)</f>
        <v>0</v>
      </c>
      <c r="K559" s="59">
        <f>IFERROR(VLOOKUP(VENTAS[[#This Row],[Código del producto Vendido]],STOCK[],16,FALSE)*VENTAS[[#This Row],[Cantidad]] + VLOOKUP(VENTAS[[#This Row],[Código del producto Vendido]],STOCK[],19,FALSE)*VENTAS[[#This Row],[Cantidad]],VENTAS[[#This Row],[Total]])</f>
        <v>5.2683333333333335</v>
      </c>
      <c r="L559" s="59">
        <f>VENTAS[[#This Row],[Total]]-VENTAS[[#This Row],[Comisión 10%]]-VENTAS[[#This Row],[Costo SIN Comision]]</f>
        <v>3.7316666666666665</v>
      </c>
      <c r="M559" s="59"/>
    </row>
    <row r="560" spans="1:13" ht="20" customHeight="1">
      <c r="A560" s="56" t="s">
        <v>1201</v>
      </c>
      <c r="B560" s="57"/>
      <c r="C560" s="57"/>
      <c r="D560" s="57"/>
      <c r="E560" s="57" t="s">
        <v>891</v>
      </c>
      <c r="F560" s="58" t="str">
        <f>IFERROR(VLOOKUP(VENTAS[[#This Row],[Código del producto Vendido]],STOCK[],5,FALSE),"-")</f>
        <v xml:space="preserve"> Top Básico Business </v>
      </c>
      <c r="G560" s="58">
        <v>1</v>
      </c>
      <c r="H560" s="59">
        <v>12</v>
      </c>
      <c r="I560" s="59">
        <f>VENTAS[[#This Row],[Cantidad]]*VENTAS[[#This Row],[Precio Venta]]</f>
        <v>12</v>
      </c>
      <c r="J560" s="59">
        <f>IF(VENTAS[[#This Row],[Nombre del Gestor]]&gt;1,  VENTAS[[#This Row],[Total]]*10%, 0)</f>
        <v>0</v>
      </c>
      <c r="K560" s="59">
        <f>IFERROR(VLOOKUP(VENTAS[[#This Row],[Código del producto Vendido]],STOCK[],16,FALSE)*VENTAS[[#This Row],[Cantidad]] + VLOOKUP(VENTAS[[#This Row],[Código del producto Vendido]],STOCK[],19,FALSE)*VENTAS[[#This Row],[Cantidad]],VENTAS[[#This Row],[Total]])</f>
        <v>7.379545454545454</v>
      </c>
      <c r="L560" s="59">
        <f>VENTAS[[#This Row],[Total]]-VENTAS[[#This Row],[Comisión 10%]]-VENTAS[[#This Row],[Costo SIN Comision]]</f>
        <v>4.620454545454546</v>
      </c>
      <c r="M560" s="59"/>
    </row>
    <row r="561" spans="1:13" ht="20" customHeight="1">
      <c r="A561" s="56" t="s">
        <v>1201</v>
      </c>
      <c r="B561" s="57"/>
      <c r="C561" s="57"/>
      <c r="D561" s="57"/>
      <c r="E561" s="57" t="s">
        <v>880</v>
      </c>
      <c r="F561" s="58" t="str">
        <f>IFERROR(VLOOKUP(VENTAS[[#This Row],[Código del producto Vendido]],STOCK[],5,FALSE),"-")</f>
        <v xml:space="preserve"> Top Básico Business </v>
      </c>
      <c r="G561" s="58">
        <v>1</v>
      </c>
      <c r="H561" s="59">
        <v>12</v>
      </c>
      <c r="I561" s="59">
        <f>VENTAS[[#This Row],[Cantidad]]*VENTAS[[#This Row],[Precio Venta]]</f>
        <v>12</v>
      </c>
      <c r="J561" s="59">
        <f>IF(VENTAS[[#This Row],[Nombre del Gestor]]&gt;1,  VENTAS[[#This Row],[Total]]*10%, 0)</f>
        <v>0</v>
      </c>
      <c r="K561" s="59">
        <f>IFERROR(VLOOKUP(VENTAS[[#This Row],[Código del producto Vendido]],STOCK[],16,FALSE)*VENTAS[[#This Row],[Cantidad]] + VLOOKUP(VENTAS[[#This Row],[Código del producto Vendido]],STOCK[],19,FALSE)*VENTAS[[#This Row],[Cantidad]],VENTAS[[#This Row],[Total]])</f>
        <v>6.7840909090909083</v>
      </c>
      <c r="L561" s="59">
        <f>VENTAS[[#This Row],[Total]]-VENTAS[[#This Row],[Comisión 10%]]-VENTAS[[#This Row],[Costo SIN Comision]]</f>
        <v>5.2159090909090917</v>
      </c>
      <c r="M561" s="59"/>
    </row>
    <row r="562" spans="1:13" ht="20" customHeight="1">
      <c r="A562" s="56" t="s">
        <v>1201</v>
      </c>
      <c r="B562" s="57"/>
      <c r="C562" s="57"/>
      <c r="D562" s="57"/>
      <c r="E562" s="57" t="s">
        <v>881</v>
      </c>
      <c r="F562" s="58" t="str">
        <f>IFERROR(VLOOKUP(VENTAS[[#This Row],[Código del producto Vendido]],STOCK[],5,FALSE),"-")</f>
        <v xml:space="preserve"> Top Básico Business</v>
      </c>
      <c r="G562" s="58">
        <v>1</v>
      </c>
      <c r="H562" s="59">
        <v>12</v>
      </c>
      <c r="I562" s="59">
        <f>VENTAS[[#This Row],[Cantidad]]*VENTAS[[#This Row],[Precio Venta]]</f>
        <v>12</v>
      </c>
      <c r="J562" s="59">
        <f>IF(VENTAS[[#This Row],[Nombre del Gestor]]&gt;1,  VENTAS[[#This Row],[Total]]*10%, 0)</f>
        <v>0</v>
      </c>
      <c r="K562" s="59">
        <f>IFERROR(VLOOKUP(VENTAS[[#This Row],[Código del producto Vendido]],STOCK[],16,FALSE)*VENTAS[[#This Row],[Cantidad]] + VLOOKUP(VENTAS[[#This Row],[Código del producto Vendido]],STOCK[],19,FALSE)*VENTAS[[#This Row],[Cantidad]],VENTAS[[#This Row],[Total]])</f>
        <v>6.7840909090909083</v>
      </c>
      <c r="L562" s="59">
        <f>VENTAS[[#This Row],[Total]]-VENTAS[[#This Row],[Comisión 10%]]-VENTAS[[#This Row],[Costo SIN Comision]]</f>
        <v>5.2159090909090917</v>
      </c>
      <c r="M562" s="59"/>
    </row>
    <row r="563" spans="1:13" ht="20" customHeight="1">
      <c r="A563" s="56" t="s">
        <v>1201</v>
      </c>
      <c r="B563" s="57"/>
      <c r="C563" s="57"/>
      <c r="D563" s="57"/>
      <c r="E563" s="57" t="s">
        <v>860</v>
      </c>
      <c r="F563" s="58" t="str">
        <f>IFERROR(VLOOKUP(VENTAS[[#This Row],[Código del producto Vendido]],STOCK[],5,FALSE),"-")</f>
        <v>Camiseta con Dibujo</v>
      </c>
      <c r="G563" s="58">
        <v>1</v>
      </c>
      <c r="H563" s="59">
        <v>14</v>
      </c>
      <c r="I563" s="59">
        <f>VENTAS[[#This Row],[Cantidad]]*VENTAS[[#This Row],[Precio Venta]]</f>
        <v>14</v>
      </c>
      <c r="J563" s="59">
        <f>IF(VENTAS[[#This Row],[Nombre del Gestor]]&gt;1,  VENTAS[[#This Row],[Total]]*10%, 0)</f>
        <v>0</v>
      </c>
      <c r="K563" s="59">
        <f>IFERROR(VLOOKUP(VENTAS[[#This Row],[Código del producto Vendido]],STOCK[],16,FALSE)*VENTAS[[#This Row],[Cantidad]] + VLOOKUP(VENTAS[[#This Row],[Código del producto Vendido]],STOCK[],19,FALSE)*VENTAS[[#This Row],[Cantidad]],VENTAS[[#This Row],[Total]])</f>
        <v>10.162272727272727</v>
      </c>
      <c r="L563" s="59">
        <f>VENTAS[[#This Row],[Total]]-VENTAS[[#This Row],[Comisión 10%]]-VENTAS[[#This Row],[Costo SIN Comision]]</f>
        <v>3.8377272727272729</v>
      </c>
      <c r="M563" s="59"/>
    </row>
    <row r="564" spans="1:13" ht="20" customHeight="1">
      <c r="A564" s="56" t="s">
        <v>1201</v>
      </c>
      <c r="B564" s="57"/>
      <c r="C564" s="57"/>
      <c r="D564" s="57"/>
      <c r="E564" s="57" t="s">
        <v>872</v>
      </c>
      <c r="F564" s="58" t="str">
        <f>IFERROR(VLOOKUP(VENTAS[[#This Row],[Código del producto Vendido]],STOCK[],5,FALSE),"-")</f>
        <v xml:space="preserve"> Top Básico Business Crema</v>
      </c>
      <c r="G564" s="58">
        <v>1</v>
      </c>
      <c r="H564" s="59">
        <v>12</v>
      </c>
      <c r="I564" s="59">
        <f>VENTAS[[#This Row],[Cantidad]]*VENTAS[[#This Row],[Precio Venta]]</f>
        <v>12</v>
      </c>
      <c r="J564" s="59">
        <f>IF(VENTAS[[#This Row],[Nombre del Gestor]]&gt;1,  VENTAS[[#This Row],[Total]]*10%, 0)</f>
        <v>0</v>
      </c>
      <c r="K564" s="59">
        <f>IFERROR(VLOOKUP(VENTAS[[#This Row],[Código del producto Vendido]],STOCK[],16,FALSE)*VENTAS[[#This Row],[Cantidad]] + VLOOKUP(VENTAS[[#This Row],[Código del producto Vendido]],STOCK[],19,FALSE)*VENTAS[[#This Row],[Cantidad]],VENTAS[[#This Row],[Total]])</f>
        <v>7.2090909090909081</v>
      </c>
      <c r="L564" s="59">
        <f>VENTAS[[#This Row],[Total]]-VENTAS[[#This Row],[Comisión 10%]]-VENTAS[[#This Row],[Costo SIN Comision]]</f>
        <v>4.7909090909090919</v>
      </c>
      <c r="M564" s="59"/>
    </row>
    <row r="565" spans="1:13" ht="20" customHeight="1">
      <c r="A565" s="56" t="s">
        <v>1201</v>
      </c>
      <c r="B565" s="57"/>
      <c r="C565" s="57"/>
      <c r="D565" s="57"/>
      <c r="E565" s="57" t="s">
        <v>924</v>
      </c>
      <c r="F565" s="58" t="str">
        <f>IFERROR(VLOOKUP(VENTAS[[#This Row],[Código del producto Vendido]],STOCK[],5,FALSE),"-")</f>
        <v>Top de cuadros</v>
      </c>
      <c r="G565" s="58">
        <v>1</v>
      </c>
      <c r="H565" s="59">
        <v>9</v>
      </c>
      <c r="I565" s="59">
        <f>VENTAS[[#This Row],[Cantidad]]*VENTAS[[#This Row],[Precio Venta]]</f>
        <v>9</v>
      </c>
      <c r="J565" s="59">
        <f>IF(VENTAS[[#This Row],[Nombre del Gestor]]&gt;1,  VENTAS[[#This Row],[Total]]*10%, 0)</f>
        <v>0</v>
      </c>
      <c r="K565" s="59">
        <f>IFERROR(VLOOKUP(VENTAS[[#This Row],[Código del producto Vendido]],STOCK[],16,FALSE)*VENTAS[[#This Row],[Cantidad]] + VLOOKUP(VENTAS[[#This Row],[Código del producto Vendido]],STOCK[],19,FALSE)*VENTAS[[#This Row],[Cantidad]],VENTAS[[#This Row],[Total]])</f>
        <v>4.992647058823529</v>
      </c>
      <c r="L565" s="59">
        <f>VENTAS[[#This Row],[Total]]-VENTAS[[#This Row],[Comisión 10%]]-VENTAS[[#This Row],[Costo SIN Comision]]</f>
        <v>4.007352941176471</v>
      </c>
      <c r="M565" s="59"/>
    </row>
    <row r="566" spans="1:13" ht="20" customHeight="1">
      <c r="A566" s="56" t="s">
        <v>1201</v>
      </c>
      <c r="B566" s="57"/>
      <c r="C566" s="57"/>
      <c r="D566" s="57"/>
      <c r="E566" s="57" t="s">
        <v>755</v>
      </c>
      <c r="F566" s="58" t="str">
        <f>IFERROR(VLOOKUP(VENTAS[[#This Row],[Código del producto Vendido]],STOCK[],5,FALSE),"-")</f>
        <v>Vestido con estampado jungla</v>
      </c>
      <c r="G566" s="58">
        <v>2</v>
      </c>
      <c r="H566" s="59">
        <v>15</v>
      </c>
      <c r="I566" s="59">
        <f>VENTAS[[#This Row],[Cantidad]]*VENTAS[[#This Row],[Precio Venta]]</f>
        <v>30</v>
      </c>
      <c r="J566" s="59">
        <f>IF(VENTAS[[#This Row],[Nombre del Gestor]]&gt;1,  VENTAS[[#This Row],[Total]]*10%, 0)</f>
        <v>0</v>
      </c>
      <c r="K566" s="59">
        <f>IFERROR(VLOOKUP(VENTAS[[#This Row],[Código del producto Vendido]],STOCK[],16,FALSE)*VENTAS[[#This Row],[Cantidad]] + VLOOKUP(VENTAS[[#This Row],[Código del producto Vendido]],STOCK[],19,FALSE)*VENTAS[[#This Row],[Cantidad]],VENTAS[[#This Row],[Total]])</f>
        <v>21.444444444444443</v>
      </c>
      <c r="L566" s="59">
        <f>VENTAS[[#This Row],[Total]]-VENTAS[[#This Row],[Comisión 10%]]-VENTAS[[#This Row],[Costo SIN Comision]]</f>
        <v>8.5555555555555571</v>
      </c>
      <c r="M566" s="59"/>
    </row>
    <row r="567" spans="1:13" ht="20" customHeight="1">
      <c r="A567" s="56" t="s">
        <v>1201</v>
      </c>
      <c r="B567" s="57"/>
      <c r="C567" s="57"/>
      <c r="D567" s="57"/>
      <c r="E567" s="57" t="s">
        <v>757</v>
      </c>
      <c r="F567" s="58" t="str">
        <f>IFERROR(VLOOKUP(VENTAS[[#This Row],[Código del producto Vendido]],STOCK[],5,FALSE),"-")</f>
        <v>Vestido con estampado jungla</v>
      </c>
      <c r="G567" s="58">
        <v>2</v>
      </c>
      <c r="H567" s="59">
        <v>15</v>
      </c>
      <c r="I567" s="59">
        <f>VENTAS[[#This Row],[Cantidad]]*VENTAS[[#This Row],[Precio Venta]]</f>
        <v>30</v>
      </c>
      <c r="J567" s="59">
        <f>IF(VENTAS[[#This Row],[Nombre del Gestor]]&gt;1,  VENTAS[[#This Row],[Total]]*10%, 0)</f>
        <v>0</v>
      </c>
      <c r="K567" s="59">
        <f>IFERROR(VLOOKUP(VENTAS[[#This Row],[Código del producto Vendido]],STOCK[],16,FALSE)*VENTAS[[#This Row],[Cantidad]] + VLOOKUP(VENTAS[[#This Row],[Código del producto Vendido]],STOCK[],19,FALSE)*VENTAS[[#This Row],[Cantidad]],VENTAS[[#This Row],[Total]])</f>
        <v>21.444444444444443</v>
      </c>
      <c r="L567" s="59">
        <f>VENTAS[[#This Row],[Total]]-VENTAS[[#This Row],[Comisión 10%]]-VENTAS[[#This Row],[Costo SIN Comision]]</f>
        <v>8.5555555555555571</v>
      </c>
      <c r="M567" s="59"/>
    </row>
    <row r="568" spans="1:13" ht="20" customHeight="1">
      <c r="A568" s="56" t="s">
        <v>1201</v>
      </c>
      <c r="B568" s="57"/>
      <c r="C568" s="57"/>
      <c r="D568" s="57"/>
      <c r="E568" s="57" t="s">
        <v>216</v>
      </c>
      <c r="F568" s="58" t="str">
        <f>IFERROR(VLOOKUP(VENTAS[[#This Row],[Código del producto Vendido]],STOCK[],5,FALSE),"-")</f>
        <v>Top acanalado sin mangas</v>
      </c>
      <c r="G568" s="58">
        <v>1</v>
      </c>
      <c r="H568" s="59">
        <v>9</v>
      </c>
      <c r="I568" s="59">
        <f>VENTAS[[#This Row],[Cantidad]]*VENTAS[[#This Row],[Precio Venta]]</f>
        <v>9</v>
      </c>
      <c r="J568" s="59">
        <f>IF(VENTAS[[#This Row],[Nombre del Gestor]]&gt;1,  VENTAS[[#This Row],[Total]]*10%, 0)</f>
        <v>0</v>
      </c>
      <c r="K568" s="59">
        <f>IFERROR(VLOOKUP(VENTAS[[#This Row],[Código del producto Vendido]],STOCK[],16,FALSE)*VENTAS[[#This Row],[Cantidad]] + VLOOKUP(VENTAS[[#This Row],[Código del producto Vendido]],STOCK[],19,FALSE)*VENTAS[[#This Row],[Cantidad]],VENTAS[[#This Row],[Total]])</f>
        <v>5.0222222222222221</v>
      </c>
      <c r="L568" s="59">
        <f>VENTAS[[#This Row],[Total]]-VENTAS[[#This Row],[Comisión 10%]]-VENTAS[[#This Row],[Costo SIN Comision]]</f>
        <v>3.9777777777777779</v>
      </c>
      <c r="M568" s="59"/>
    </row>
    <row r="569" spans="1:13" ht="20" customHeight="1">
      <c r="A569" s="56" t="s">
        <v>1201</v>
      </c>
      <c r="B569" s="57"/>
      <c r="C569" s="57"/>
      <c r="D569" s="57"/>
      <c r="E569" s="57" t="s">
        <v>780</v>
      </c>
      <c r="F569" s="58" t="str">
        <f>IFERROR(VLOOKUP(VENTAS[[#This Row],[Código del producto Vendido]],STOCK[],5,FALSE),"-")</f>
        <v>Top acanalado sin mangas</v>
      </c>
      <c r="G569" s="58">
        <v>1</v>
      </c>
      <c r="H569" s="59">
        <v>9</v>
      </c>
      <c r="I569" s="59">
        <f>VENTAS[[#This Row],[Cantidad]]*VENTAS[[#This Row],[Precio Venta]]</f>
        <v>9</v>
      </c>
      <c r="J569" s="59">
        <f>IF(VENTAS[[#This Row],[Nombre del Gestor]]&gt;1,  VENTAS[[#This Row],[Total]]*10%, 0)</f>
        <v>0</v>
      </c>
      <c r="K569" s="59">
        <f>IFERROR(VLOOKUP(VENTAS[[#This Row],[Código del producto Vendido]],STOCK[],16,FALSE)*VENTAS[[#This Row],[Cantidad]] + VLOOKUP(VENTAS[[#This Row],[Código del producto Vendido]],STOCK[],19,FALSE)*VENTAS[[#This Row],[Cantidad]],VENTAS[[#This Row],[Total]])</f>
        <v>5.0222222222222221</v>
      </c>
      <c r="L569" s="59">
        <f>VENTAS[[#This Row],[Total]]-VENTAS[[#This Row],[Comisión 10%]]-VENTAS[[#This Row],[Costo SIN Comision]]</f>
        <v>3.9777777777777779</v>
      </c>
      <c r="M569" s="59"/>
    </row>
    <row r="570" spans="1:13" ht="20" customHeight="1">
      <c r="A570" s="56" t="s">
        <v>1201</v>
      </c>
      <c r="B570" s="57"/>
      <c r="C570" s="57"/>
      <c r="D570" s="57"/>
      <c r="E570" s="57" t="s">
        <v>806</v>
      </c>
      <c r="F570" s="58" t="str">
        <f>IFERROR(VLOOKUP(VENTAS[[#This Row],[Código del producto Vendido]],STOCK[],5,FALSE),"-")</f>
        <v>Bermuda denim</v>
      </c>
      <c r="G570" s="58">
        <v>1</v>
      </c>
      <c r="H570" s="59">
        <v>19</v>
      </c>
      <c r="I570" s="59">
        <f>VENTAS[[#This Row],[Cantidad]]*VENTAS[[#This Row],[Precio Venta]]</f>
        <v>19</v>
      </c>
      <c r="J570" s="59">
        <f>IF(VENTAS[[#This Row],[Nombre del Gestor]]&gt;1,  VENTAS[[#This Row],[Total]]*10%, 0)</f>
        <v>0</v>
      </c>
      <c r="K570" s="59">
        <f>IFERROR(VLOOKUP(VENTAS[[#This Row],[Código del producto Vendido]],STOCK[],16,FALSE)*VENTAS[[#This Row],[Cantidad]] + VLOOKUP(VENTAS[[#This Row],[Código del producto Vendido]],STOCK[],19,FALSE)*VENTAS[[#This Row],[Cantidad]],VENTAS[[#This Row],[Total]])</f>
        <v>13.055555555555555</v>
      </c>
      <c r="L570" s="59">
        <f>VENTAS[[#This Row],[Total]]-VENTAS[[#This Row],[Comisión 10%]]-VENTAS[[#This Row],[Costo SIN Comision]]</f>
        <v>5.9444444444444446</v>
      </c>
      <c r="M570" s="59"/>
    </row>
    <row r="571" spans="1:13" ht="20" customHeight="1">
      <c r="A571" s="56" t="s">
        <v>1201</v>
      </c>
      <c r="B571" s="57"/>
      <c r="C571" s="57"/>
      <c r="D571" s="57"/>
      <c r="E571" s="57" t="s">
        <v>886</v>
      </c>
      <c r="F571" s="58" t="str">
        <f>IFERROR(VLOOKUP(VENTAS[[#This Row],[Código del producto Vendido]],STOCK[],5,FALSE),"-")</f>
        <v xml:space="preserve"> Top Mangas Fruncidas</v>
      </c>
      <c r="G571" s="58">
        <v>1</v>
      </c>
      <c r="H571" s="59">
        <v>12</v>
      </c>
      <c r="I571" s="59">
        <f>VENTAS[[#This Row],[Cantidad]]*VENTAS[[#This Row],[Precio Venta]]</f>
        <v>12</v>
      </c>
      <c r="J571" s="59">
        <f>IF(VENTAS[[#This Row],[Nombre del Gestor]]&gt;1,  VENTAS[[#This Row],[Total]]*10%, 0)</f>
        <v>0</v>
      </c>
      <c r="K571" s="59">
        <f>IFERROR(VLOOKUP(VENTAS[[#This Row],[Código del producto Vendido]],STOCK[],16,FALSE)*VENTAS[[#This Row],[Cantidad]] + VLOOKUP(VENTAS[[#This Row],[Código del producto Vendido]],STOCK[],19,FALSE)*VENTAS[[#This Row],[Cantidad]],VENTAS[[#This Row],[Total]])</f>
        <v>6.8113636363636356</v>
      </c>
      <c r="L571" s="59">
        <f>VENTAS[[#This Row],[Total]]-VENTAS[[#This Row],[Comisión 10%]]-VENTAS[[#This Row],[Costo SIN Comision]]</f>
        <v>5.1886363636363644</v>
      </c>
      <c r="M571" s="59"/>
    </row>
    <row r="572" spans="1:13" ht="20" customHeight="1">
      <c r="A572" s="56" t="s">
        <v>1201</v>
      </c>
      <c r="B572" s="57"/>
      <c r="C572" s="57"/>
      <c r="D572" s="57"/>
      <c r="E572" s="57" t="s">
        <v>901</v>
      </c>
      <c r="F572" s="58" t="str">
        <f>IFERROR(VLOOKUP(VENTAS[[#This Row],[Código del producto Vendido]],STOCK[],5,FALSE),"-")</f>
        <v>Set de sujetador con tira ajustable 2 paquetes</v>
      </c>
      <c r="G572" s="58">
        <v>1</v>
      </c>
      <c r="H572" s="59">
        <v>12</v>
      </c>
      <c r="I572" s="59">
        <f>VENTAS[[#This Row],[Cantidad]]*VENTAS[[#This Row],[Precio Venta]]</f>
        <v>12</v>
      </c>
      <c r="J572" s="59">
        <f>IF(VENTAS[[#This Row],[Nombre del Gestor]]&gt;1,  VENTAS[[#This Row],[Total]]*10%, 0)</f>
        <v>0</v>
      </c>
      <c r="K572" s="59">
        <f>IFERROR(VLOOKUP(VENTAS[[#This Row],[Código del producto Vendido]],STOCK[],16,FALSE)*VENTAS[[#This Row],[Cantidad]] + VLOOKUP(VENTAS[[#This Row],[Código del producto Vendido]],STOCK[],19,FALSE)*VENTAS[[#This Row],[Cantidad]],VENTAS[[#This Row],[Total]])</f>
        <v>7.6988636363636358</v>
      </c>
      <c r="L572" s="59">
        <f>VENTAS[[#This Row],[Total]]-VENTAS[[#This Row],[Comisión 10%]]-VENTAS[[#This Row],[Costo SIN Comision]]</f>
        <v>4.3011363636363642</v>
      </c>
      <c r="M572" s="59"/>
    </row>
    <row r="573" spans="1:13" ht="20" customHeight="1">
      <c r="A573" s="56" t="s">
        <v>1201</v>
      </c>
      <c r="B573" s="57"/>
      <c r="C573" s="57"/>
      <c r="D573" s="57"/>
      <c r="E573" s="57" t="s">
        <v>999</v>
      </c>
      <c r="F573" s="58" t="str">
        <f>IFERROR(VLOOKUP(VENTAS[[#This Row],[Código del producto Vendido]],STOCK[],5,FALSE),"-")</f>
        <v>Pezoneras de silicona</v>
      </c>
      <c r="G573" s="58">
        <v>3</v>
      </c>
      <c r="H573" s="59">
        <v>6</v>
      </c>
      <c r="I573" s="59">
        <f>VENTAS[[#This Row],[Cantidad]]*VENTAS[[#This Row],[Precio Venta]]</f>
        <v>18</v>
      </c>
      <c r="J573" s="59">
        <f>IF(VENTAS[[#This Row],[Nombre del Gestor]]&gt;1,  VENTAS[[#This Row],[Total]]*10%, 0)</f>
        <v>0</v>
      </c>
      <c r="K573" s="59">
        <f>IFERROR(VLOOKUP(VENTAS[[#This Row],[Código del producto Vendido]],STOCK[],16,FALSE)*VENTAS[[#This Row],[Cantidad]] + VLOOKUP(VENTAS[[#This Row],[Código del producto Vendido]],STOCK[],19,FALSE)*VENTAS[[#This Row],[Cantidad]],VENTAS[[#This Row],[Total]])</f>
        <v>6.09</v>
      </c>
      <c r="L573" s="59">
        <f>VENTAS[[#This Row],[Total]]-VENTAS[[#This Row],[Comisión 10%]]-VENTAS[[#This Row],[Costo SIN Comision]]</f>
        <v>11.91</v>
      </c>
      <c r="M573" s="59"/>
    </row>
    <row r="574" spans="1:13" ht="20" customHeight="1">
      <c r="A574" s="56" t="s">
        <v>1201</v>
      </c>
      <c r="B574" s="57"/>
      <c r="C574" s="57"/>
      <c r="D574" s="57"/>
      <c r="E574" s="57" t="s">
        <v>1029</v>
      </c>
      <c r="F574" s="58" t="str">
        <f>IFERROR(VLOOKUP(VENTAS[[#This Row],[Código del producto Vendido]],STOCK[],5,FALSE),"-")</f>
        <v>Sujetador adhesivo de silicona</v>
      </c>
      <c r="G574" s="58">
        <v>1</v>
      </c>
      <c r="H574" s="59">
        <v>10</v>
      </c>
      <c r="I574" s="59">
        <f>VENTAS[[#This Row],[Cantidad]]*VENTAS[[#This Row],[Precio Venta]]</f>
        <v>10</v>
      </c>
      <c r="J574" s="59">
        <f>IF(VENTAS[[#This Row],[Nombre del Gestor]]&gt;1,  VENTAS[[#This Row],[Total]]*10%, 0)</f>
        <v>0</v>
      </c>
      <c r="K574" s="59">
        <f>IFERROR(VLOOKUP(VENTAS[[#This Row],[Código del producto Vendido]],STOCK[],16,FALSE)*VENTAS[[#This Row],[Cantidad]] + VLOOKUP(VENTAS[[#This Row],[Código del producto Vendido]],STOCK[],19,FALSE)*VENTAS[[#This Row],[Cantidad]],VENTAS[[#This Row],[Total]])</f>
        <v>5.87</v>
      </c>
      <c r="L574" s="59">
        <f>VENTAS[[#This Row],[Total]]-VENTAS[[#This Row],[Comisión 10%]]-VENTAS[[#This Row],[Costo SIN Comision]]</f>
        <v>4.13</v>
      </c>
      <c r="M574" s="59"/>
    </row>
    <row r="575" spans="1:13" ht="20" customHeight="1">
      <c r="A575" s="56" t="s">
        <v>1201</v>
      </c>
      <c r="B575" s="57"/>
      <c r="C575" s="57"/>
      <c r="D575" s="57"/>
      <c r="E575" s="57" t="s">
        <v>1038</v>
      </c>
      <c r="F575" s="58" t="str">
        <f>IFERROR(VLOOKUP(VENTAS[[#This Row],[Código del producto Vendido]],STOCK[],5,FALSE),"-")</f>
        <v>Pantaloneta roja</v>
      </c>
      <c r="G575" s="58">
        <v>1</v>
      </c>
      <c r="H575" s="59">
        <v>20</v>
      </c>
      <c r="I575" s="59">
        <f>VENTAS[[#This Row],[Cantidad]]*VENTAS[[#This Row],[Precio Venta]]</f>
        <v>20</v>
      </c>
      <c r="J575" s="59">
        <f>IF(VENTAS[[#This Row],[Nombre del Gestor]]&gt;1,  VENTAS[[#This Row],[Total]]*10%, 0)</f>
        <v>0</v>
      </c>
      <c r="K575" s="59">
        <f>IFERROR(VLOOKUP(VENTAS[[#This Row],[Código del producto Vendido]],STOCK[],16,FALSE)*VENTAS[[#This Row],[Cantidad]] + VLOOKUP(VENTAS[[#This Row],[Código del producto Vendido]],STOCK[],19,FALSE)*VENTAS[[#This Row],[Cantidad]],VENTAS[[#This Row],[Total]])</f>
        <v>13.36</v>
      </c>
      <c r="L575" s="59">
        <f>VENTAS[[#This Row],[Total]]-VENTAS[[#This Row],[Comisión 10%]]-VENTAS[[#This Row],[Costo SIN Comision]]</f>
        <v>6.6400000000000006</v>
      </c>
      <c r="M575" s="59"/>
    </row>
    <row r="576" spans="1:13" ht="20" customHeight="1">
      <c r="A576" s="56" t="s">
        <v>1201</v>
      </c>
      <c r="B576" s="57"/>
      <c r="C576" s="57"/>
      <c r="D576" s="57"/>
      <c r="E576" s="57" t="s">
        <v>1054</v>
      </c>
      <c r="F576" s="58" t="str">
        <f>IFERROR(VLOOKUP(VENTAS[[#This Row],[Código del producto Vendido]],STOCK[],5,FALSE),"-")</f>
        <v>Cinturón negro con hebilla dorada</v>
      </c>
      <c r="G576" s="58">
        <v>1</v>
      </c>
      <c r="H576" s="59">
        <v>12</v>
      </c>
      <c r="I576" s="59">
        <f>VENTAS[[#This Row],[Cantidad]]*VENTAS[[#This Row],[Precio Venta]]</f>
        <v>12</v>
      </c>
      <c r="J576" s="59">
        <f>IF(VENTAS[[#This Row],[Nombre del Gestor]]&gt;1,  VENTAS[[#This Row],[Total]]*10%, 0)</f>
        <v>0</v>
      </c>
      <c r="K576" s="59">
        <f>IFERROR(VLOOKUP(VENTAS[[#This Row],[Código del producto Vendido]],STOCK[],16,FALSE)*VENTAS[[#This Row],[Cantidad]] + VLOOKUP(VENTAS[[#This Row],[Código del producto Vendido]],STOCK[],19,FALSE)*VENTAS[[#This Row],[Cantidad]],VENTAS[[#This Row],[Total]])</f>
        <v>4.6099999999999994</v>
      </c>
      <c r="L576" s="59">
        <f>VENTAS[[#This Row],[Total]]-VENTAS[[#This Row],[Comisión 10%]]-VENTAS[[#This Row],[Costo SIN Comision]]</f>
        <v>7.3900000000000006</v>
      </c>
      <c r="M576" s="59"/>
    </row>
    <row r="577" spans="1:13" ht="20" customHeight="1">
      <c r="A577" s="56" t="s">
        <v>1378</v>
      </c>
      <c r="B577" s="57" t="str">
        <f>IFERROR(VLOOKUP(VENTAS[[#This Row],[Código del producto Vendido]],STOCK[],25,FALSE),"-")</f>
        <v>Recibido Freddy 24Mayo</v>
      </c>
      <c r="C577" s="57"/>
      <c r="D577" s="57"/>
      <c r="E577" s="57" t="s">
        <v>890</v>
      </c>
      <c r="F577" s="58" t="str">
        <f>IFERROR(VLOOKUP(VENTAS[[#This Row],[Código del producto Vendido]],STOCK[],5,FALSE),"-")</f>
        <v xml:space="preserve"> Top Básico Business Negro</v>
      </c>
      <c r="G577" s="58">
        <v>1</v>
      </c>
      <c r="H577" s="59">
        <v>12</v>
      </c>
      <c r="I577" s="59">
        <f>VENTAS[[#This Row],[Cantidad]]*VENTAS[[#This Row],[Precio Venta]]</f>
        <v>12</v>
      </c>
      <c r="J577" s="59">
        <f>IF(VENTAS[[#This Row],[Nombre del Gestor]]&gt;1,  VENTAS[[#This Row],[Total]]*10%, 0)</f>
        <v>0</v>
      </c>
      <c r="K577" s="59">
        <f>IFERROR(VLOOKUP(VENTAS[[#This Row],[Código del producto Vendido]],STOCK[],16,FALSE)*VENTAS[[#This Row],[Cantidad]] + VLOOKUP(VENTAS[[#This Row],[Código del producto Vendido]],STOCK[],19,FALSE)*VENTAS[[#This Row],[Cantidad]],VENTAS[[#This Row],[Total]])</f>
        <v>7.379545454545454</v>
      </c>
      <c r="L577" s="59">
        <f>VENTAS[[#This Row],[Total]]-VENTAS[[#This Row],[Comisión 10%]]-VENTAS[[#This Row],[Costo SIN Comision]]</f>
        <v>4.620454545454546</v>
      </c>
      <c r="M577" s="59"/>
    </row>
    <row r="578" spans="1:13" ht="20" customHeight="1">
      <c r="A578" s="56" t="s">
        <v>1378</v>
      </c>
      <c r="B578" s="57" t="str">
        <f>IFERROR(VLOOKUP(VENTAS[[#This Row],[Código del producto Vendido]],STOCK[],25,FALSE),"-")</f>
        <v>-</v>
      </c>
      <c r="C578" s="57"/>
      <c r="D578" s="57"/>
      <c r="E578" s="57" t="s">
        <v>1230</v>
      </c>
      <c r="F578" s="58" t="str">
        <f>IFERROR(VLOOKUP(VENTAS[[#This Row],[Código del producto Vendido]],STOCK[],5,FALSE),"-")</f>
        <v>-</v>
      </c>
      <c r="G578" s="58">
        <v>1</v>
      </c>
      <c r="H578" s="59">
        <v>30</v>
      </c>
      <c r="I578" s="59">
        <f>VENTAS[[#This Row],[Cantidad]]*VENTAS[[#This Row],[Precio Venta]]</f>
        <v>30</v>
      </c>
      <c r="J578" s="59">
        <f>IF(VENTAS[[#This Row],[Nombre del Gestor]]&gt;1,  VENTAS[[#This Row],[Total]]*10%, 0)</f>
        <v>0</v>
      </c>
      <c r="K578" s="59">
        <f>IFERROR(VLOOKUP(VENTAS[[#This Row],[Código del producto Vendido]],STOCK[],16,FALSE)*VENTAS[[#This Row],[Cantidad]] + VLOOKUP(VENTAS[[#This Row],[Código del producto Vendido]],STOCK[],19,FALSE)*VENTAS[[#This Row],[Cantidad]],VENTAS[[#This Row],[Total]])</f>
        <v>30</v>
      </c>
      <c r="L578" s="59">
        <f>VENTAS[[#This Row],[Total]]-VENTAS[[#This Row],[Comisión 10%]]-VENTAS[[#This Row],[Costo SIN Comision]]</f>
        <v>0</v>
      </c>
      <c r="M578" s="59"/>
    </row>
    <row r="579" spans="1:13" ht="20" customHeight="1">
      <c r="A579" s="56" t="s">
        <v>1378</v>
      </c>
      <c r="B579" s="57" t="str">
        <f>IFERROR(VLOOKUP(VENTAS[[#This Row],[Código del producto Vendido]],STOCK[],25,FALSE),"-")</f>
        <v>Recibido Freddy 12Mayo</v>
      </c>
      <c r="C579" s="57"/>
      <c r="D579" s="57"/>
      <c r="E579" s="57" t="s">
        <v>848</v>
      </c>
      <c r="F579" s="58" t="str">
        <f>IFERROR(VLOOKUP(VENTAS[[#This Row],[Código del producto Vendido]],STOCK[],5,FALSE),"-")</f>
        <v>Top Cisne Blanco</v>
      </c>
      <c r="G579" s="58">
        <v>1</v>
      </c>
      <c r="H579" s="59">
        <v>12</v>
      </c>
      <c r="I579" s="59">
        <f>VENTAS[[#This Row],[Cantidad]]*VENTAS[[#This Row],[Precio Venta]]</f>
        <v>12</v>
      </c>
      <c r="J579" s="59">
        <f>IF(VENTAS[[#This Row],[Nombre del Gestor]]&gt;1,  VENTAS[[#This Row],[Total]]*10%, 0)</f>
        <v>0</v>
      </c>
      <c r="K579" s="59">
        <f>IFERROR(VLOOKUP(VENTAS[[#This Row],[Código del producto Vendido]],STOCK[],16,FALSE)*VENTAS[[#This Row],[Cantidad]] + VLOOKUP(VENTAS[[#This Row],[Código del producto Vendido]],STOCK[],19,FALSE)*VENTAS[[#This Row],[Cantidad]],VENTAS[[#This Row],[Total]])</f>
        <v>7.9731818181818177</v>
      </c>
      <c r="L579" s="59">
        <f>VENTAS[[#This Row],[Total]]-VENTAS[[#This Row],[Comisión 10%]]-VENTAS[[#This Row],[Costo SIN Comision]]</f>
        <v>4.0268181818181823</v>
      </c>
      <c r="M579" s="59"/>
    </row>
    <row r="580" spans="1:13" ht="20" customHeight="1">
      <c r="A580" s="56" t="s">
        <v>1378</v>
      </c>
      <c r="B580" s="57">
        <f>IFERROR(VLOOKUP(VENTAS[[#This Row],[Código del producto Vendido]],STOCK[],25,FALSE),"-")</f>
        <v>0</v>
      </c>
      <c r="C580" s="57"/>
      <c r="D580" s="57"/>
      <c r="E580" s="57" t="s">
        <v>585</v>
      </c>
      <c r="F580" s="58" t="str">
        <f>IFERROR(VLOOKUP(VENTAS[[#This Row],[Código del producto Vendido]],STOCK[],5,FALSE),"-")</f>
        <v>Jeans de pierna recta desgarro</v>
      </c>
      <c r="G580" s="58">
        <v>1</v>
      </c>
      <c r="H580" s="59">
        <v>30</v>
      </c>
      <c r="I580" s="59">
        <f>VENTAS[[#This Row],[Cantidad]]*VENTAS[[#This Row],[Precio Venta]]</f>
        <v>30</v>
      </c>
      <c r="J580" s="59">
        <f>IF(VENTAS[[#This Row],[Nombre del Gestor]]&gt;1,  VENTAS[[#This Row],[Total]]*10%, 0)</f>
        <v>0</v>
      </c>
      <c r="K580" s="59">
        <f>IFERROR(VLOOKUP(VENTAS[[#This Row],[Código del producto Vendido]],STOCK[],16,FALSE)*VENTAS[[#This Row],[Cantidad]] + VLOOKUP(VENTAS[[#This Row],[Código del producto Vendido]],STOCK[],19,FALSE)*VENTAS[[#This Row],[Cantidad]],VENTAS[[#This Row],[Total]])</f>
        <v>18.686666666666667</v>
      </c>
      <c r="L580" s="59">
        <f>VENTAS[[#This Row],[Total]]-VENTAS[[#This Row],[Comisión 10%]]-VENTAS[[#This Row],[Costo SIN Comision]]</f>
        <v>11.313333333333333</v>
      </c>
      <c r="M580" s="59"/>
    </row>
    <row r="581" spans="1:13" ht="20" customHeight="1">
      <c r="A581" s="56" t="s">
        <v>1378</v>
      </c>
      <c r="B581" s="57" t="str">
        <f>IFERROR(VLOOKUP(VENTAS[[#This Row],[Código del producto Vendido]],STOCK[],25,FALSE),"-")</f>
        <v>Yenma 19 Mayo</v>
      </c>
      <c r="C581" s="57"/>
      <c r="D581" s="57"/>
      <c r="E581" s="57" t="s">
        <v>610</v>
      </c>
      <c r="F581" s="58" t="str">
        <f>IFERROR(VLOOKUP(VENTAS[[#This Row],[Código del producto Vendido]],STOCK[],5,FALSE),"-")</f>
        <v>Vestido slip abertura de espalda abierta de cuello desbocado</v>
      </c>
      <c r="G581" s="58">
        <v>1</v>
      </c>
      <c r="H581" s="59">
        <v>30</v>
      </c>
      <c r="I581" s="59">
        <f>VENTAS[[#This Row],[Cantidad]]*VENTAS[[#This Row],[Precio Venta]]</f>
        <v>30</v>
      </c>
      <c r="J581" s="59">
        <f>IF(VENTAS[[#This Row],[Nombre del Gestor]]&gt;1,  VENTAS[[#This Row],[Total]]*10%, 0)</f>
        <v>0</v>
      </c>
      <c r="K581" s="59">
        <f>IFERROR(VLOOKUP(VENTAS[[#This Row],[Código del producto Vendido]],STOCK[],16,FALSE)*VENTAS[[#This Row],[Cantidad]] + VLOOKUP(VENTAS[[#This Row],[Código del producto Vendido]],STOCK[],19,FALSE)*VENTAS[[#This Row],[Cantidad]],VENTAS[[#This Row],[Total]])</f>
        <v>16.486666666666665</v>
      </c>
      <c r="L581" s="59">
        <f>VENTAS[[#This Row],[Total]]-VENTAS[[#This Row],[Comisión 10%]]-VENTAS[[#This Row],[Costo SIN Comision]]</f>
        <v>13.513333333333335</v>
      </c>
      <c r="M581" s="59"/>
    </row>
    <row r="582" spans="1:13" ht="20" customHeight="1">
      <c r="A582" s="56" t="s">
        <v>1378</v>
      </c>
      <c r="B582" s="57" t="str">
        <f>IFERROR(VLOOKUP(VENTAS[[#This Row],[Código del producto Vendido]],STOCK[],25,FALSE),"-")</f>
        <v>recibido yenma correos 8mayo</v>
      </c>
      <c r="C582" s="57"/>
      <c r="D582" s="57"/>
      <c r="E582" s="57" t="s">
        <v>641</v>
      </c>
      <c r="F582" s="58" t="str">
        <f>IFERROR(VLOOKUP(VENTAS[[#This Row],[Código del producto Vendido]],STOCK[],5,FALSE),"-")</f>
        <v>Conjunto falda y blusa</v>
      </c>
      <c r="G582" s="58">
        <v>1</v>
      </c>
      <c r="H582" s="59">
        <v>45</v>
      </c>
      <c r="I582" s="59">
        <f>VENTAS[[#This Row],[Cantidad]]*VENTAS[[#This Row],[Precio Venta]]</f>
        <v>45</v>
      </c>
      <c r="J582" s="59">
        <f>IF(VENTAS[[#This Row],[Nombre del Gestor]]&gt;1,  VENTAS[[#This Row],[Total]]*10%, 0)</f>
        <v>0</v>
      </c>
      <c r="K582" s="59">
        <f>IFERROR(VLOOKUP(VENTAS[[#This Row],[Código del producto Vendido]],STOCK[],16,FALSE)*VENTAS[[#This Row],[Cantidad]] + VLOOKUP(VENTAS[[#This Row],[Código del producto Vendido]],STOCK[],19,FALSE)*VENTAS[[#This Row],[Cantidad]],VENTAS[[#This Row],[Total]])</f>
        <v>19.153333333333336</v>
      </c>
      <c r="L582" s="59">
        <f>VENTAS[[#This Row],[Total]]-VENTAS[[#This Row],[Comisión 10%]]-VENTAS[[#This Row],[Costo SIN Comision]]</f>
        <v>25.846666666666664</v>
      </c>
      <c r="M582" s="59"/>
    </row>
    <row r="583" spans="1:13" ht="20" customHeight="1">
      <c r="A583" s="56" t="s">
        <v>1378</v>
      </c>
      <c r="B583" s="57">
        <f>IFERROR(VLOOKUP(VENTAS[[#This Row],[Código del producto Vendido]],STOCK[],25,FALSE),"-")</f>
        <v>0</v>
      </c>
      <c r="C583" s="57"/>
      <c r="D583" s="57"/>
      <c r="E583" s="57" t="s">
        <v>689</v>
      </c>
      <c r="F583" s="58" t="str">
        <f>IFERROR(VLOOKUP(VENTAS[[#This Row],[Código del producto Vendido]],STOCK[],5,FALSE),"-")</f>
        <v xml:space="preserve">Top corto de cuello cuadrado </v>
      </c>
      <c r="G583" s="58">
        <v>1</v>
      </c>
      <c r="H583" s="59">
        <v>12</v>
      </c>
      <c r="I583" s="59">
        <f>VENTAS[[#This Row],[Cantidad]]*VENTAS[[#This Row],[Precio Venta]]</f>
        <v>12</v>
      </c>
      <c r="J583" s="59">
        <f>IF(VENTAS[[#This Row],[Nombre del Gestor]]&gt;1,  VENTAS[[#This Row],[Total]]*10%, 0)</f>
        <v>0</v>
      </c>
      <c r="K583" s="59">
        <f>IFERROR(VLOOKUP(VENTAS[[#This Row],[Código del producto Vendido]],STOCK[],16,FALSE)*VENTAS[[#This Row],[Cantidad]] + VLOOKUP(VENTAS[[#This Row],[Código del producto Vendido]],STOCK[],19,FALSE)*VENTAS[[#This Row],[Cantidad]],VENTAS[[#This Row],[Total]])</f>
        <v>7.4344444444444449</v>
      </c>
      <c r="L583" s="59">
        <f>VENTAS[[#This Row],[Total]]-VENTAS[[#This Row],[Comisión 10%]]-VENTAS[[#This Row],[Costo SIN Comision]]</f>
        <v>4.5655555555555551</v>
      </c>
      <c r="M583" s="59"/>
    </row>
    <row r="584" spans="1:13" ht="20" customHeight="1">
      <c r="A584" s="56" t="s">
        <v>1378</v>
      </c>
      <c r="B584" s="57">
        <f>IFERROR(VLOOKUP(VENTAS[[#This Row],[Código del producto Vendido]],STOCK[],25,FALSE),"-")</f>
        <v>0</v>
      </c>
      <c r="C584" s="57"/>
      <c r="D584" s="57"/>
      <c r="E584" s="57" t="s">
        <v>703</v>
      </c>
      <c r="F584" s="58" t="str">
        <f>IFERROR(VLOOKUP(VENTAS[[#This Row],[Código del producto Vendido]],STOCK[],5,FALSE),"-")</f>
        <v xml:space="preserve">Bolsa cuadrada mini geométrico </v>
      </c>
      <c r="G584" s="58">
        <v>1</v>
      </c>
      <c r="H584" s="59">
        <v>0</v>
      </c>
      <c r="I584" s="59">
        <f>VENTAS[[#This Row],[Cantidad]]*VENTAS[[#This Row],[Precio Venta]]</f>
        <v>0</v>
      </c>
      <c r="J584" s="59">
        <f>IF(VENTAS[[#This Row],[Nombre del Gestor]]&gt;1,  VENTAS[[#This Row],[Total]]*10%, 0)</f>
        <v>0</v>
      </c>
      <c r="K584" s="59">
        <f>IFERROR(VLOOKUP(VENTAS[[#This Row],[Código del producto Vendido]],STOCK[],16,FALSE)*VENTAS[[#This Row],[Cantidad]] + VLOOKUP(VENTAS[[#This Row],[Código del producto Vendido]],STOCK[],19,FALSE)*VENTAS[[#This Row],[Cantidad]],VENTAS[[#This Row],[Total]])</f>
        <v>6.3377777777777773</v>
      </c>
      <c r="L584" s="59">
        <f>VENTAS[[#This Row],[Total]]-VENTAS[[#This Row],[Comisión 10%]]-VENTAS[[#This Row],[Costo SIN Comision]]</f>
        <v>-6.3377777777777773</v>
      </c>
      <c r="M584" s="59"/>
    </row>
    <row r="585" spans="1:13" ht="20" customHeight="1">
      <c r="A585" s="56" t="s">
        <v>1378</v>
      </c>
      <c r="B585" s="57">
        <f>IFERROR(VLOOKUP(VENTAS[[#This Row],[Código del producto Vendido]],STOCK[],25,FALSE),"-")</f>
        <v>0</v>
      </c>
      <c r="C585" s="57"/>
      <c r="D585" s="57"/>
      <c r="E585" s="57" t="s">
        <v>716</v>
      </c>
      <c r="F585" s="58" t="str">
        <f>IFERROR(VLOOKUP(VENTAS[[#This Row],[Código del producto Vendido]],STOCK[],5,FALSE),"-")</f>
        <v>Calcetines unicolor</v>
      </c>
      <c r="G585" s="58">
        <v>8</v>
      </c>
      <c r="H585" s="59">
        <v>1.5</v>
      </c>
      <c r="I585" s="59">
        <f>VENTAS[[#This Row],[Cantidad]]*VENTAS[[#This Row],[Precio Venta]]</f>
        <v>12</v>
      </c>
      <c r="J585" s="59">
        <f>IF(VENTAS[[#This Row],[Nombre del Gestor]]&gt;1,  VENTAS[[#This Row],[Total]]*10%, 0)</f>
        <v>0</v>
      </c>
      <c r="K585" s="59">
        <f>IFERROR(VLOOKUP(VENTAS[[#This Row],[Código del producto Vendido]],STOCK[],16,FALSE)*VENTAS[[#This Row],[Cantidad]] + VLOOKUP(VENTAS[[#This Row],[Código del producto Vendido]],STOCK[],19,FALSE)*VENTAS[[#This Row],[Cantidad]],VENTAS[[#This Row],[Total]])</f>
        <v>6.7555555555555555</v>
      </c>
      <c r="L585" s="59">
        <f>VENTAS[[#This Row],[Total]]-VENTAS[[#This Row],[Comisión 10%]]-VENTAS[[#This Row],[Costo SIN Comision]]</f>
        <v>5.2444444444444445</v>
      </c>
      <c r="M585" s="59"/>
    </row>
    <row r="586" spans="1:13" ht="20" customHeight="1">
      <c r="A586" s="56" t="s">
        <v>1378</v>
      </c>
      <c r="B586" s="57">
        <f>IFERROR(VLOOKUP(VENTAS[[#This Row],[Código del producto Vendido]],STOCK[],25,FALSE),"-")</f>
        <v>0</v>
      </c>
      <c r="C586" s="57"/>
      <c r="D586" s="57"/>
      <c r="E586" s="57" t="s">
        <v>747</v>
      </c>
      <c r="F586" s="58" t="str">
        <f>IFERROR(VLOOKUP(VENTAS[[#This Row],[Código del producto Vendido]],STOCK[],5,FALSE),"-")</f>
        <v>Vestido vaporoso</v>
      </c>
      <c r="G586" s="58">
        <v>1</v>
      </c>
      <c r="H586" s="59">
        <v>16</v>
      </c>
      <c r="I586" s="59">
        <f>VENTAS[[#This Row],[Cantidad]]*VENTAS[[#This Row],[Precio Venta]]</f>
        <v>16</v>
      </c>
      <c r="J586" s="59">
        <f>IF(VENTAS[[#This Row],[Nombre del Gestor]]&gt;1,  VENTAS[[#This Row],[Total]]*10%, 0)</f>
        <v>0</v>
      </c>
      <c r="K586" s="59">
        <f>IFERROR(VLOOKUP(VENTAS[[#This Row],[Código del producto Vendido]],STOCK[],16,FALSE)*VENTAS[[#This Row],[Cantidad]] + VLOOKUP(VENTAS[[#This Row],[Código del producto Vendido]],STOCK[],19,FALSE)*VENTAS[[#This Row],[Cantidad]],VENTAS[[#This Row],[Total]])</f>
        <v>10.722222222222221</v>
      </c>
      <c r="L586" s="59">
        <f>VENTAS[[#This Row],[Total]]-VENTAS[[#This Row],[Comisión 10%]]-VENTAS[[#This Row],[Costo SIN Comision]]</f>
        <v>5.2777777777777786</v>
      </c>
      <c r="M586" s="59"/>
    </row>
    <row r="587" spans="1:13" ht="20" customHeight="1">
      <c r="A587" s="56" t="s">
        <v>1378</v>
      </c>
      <c r="B587" s="57">
        <f>IFERROR(VLOOKUP(VENTAS[[#This Row],[Código del producto Vendido]],STOCK[],25,FALSE),"-")</f>
        <v>0</v>
      </c>
      <c r="C587" s="57"/>
      <c r="D587" s="57"/>
      <c r="E587" s="57" t="s">
        <v>216</v>
      </c>
      <c r="F587" s="58" t="str">
        <f>IFERROR(VLOOKUP(VENTAS[[#This Row],[Código del producto Vendido]],STOCK[],5,FALSE),"-")</f>
        <v>Top acanalado sin mangas</v>
      </c>
      <c r="G587" s="58">
        <v>1</v>
      </c>
      <c r="H587" s="59">
        <v>12</v>
      </c>
      <c r="I587" s="59">
        <f>VENTAS[[#This Row],[Cantidad]]*VENTAS[[#This Row],[Precio Venta]]</f>
        <v>12</v>
      </c>
      <c r="J587" s="59">
        <f>IF(VENTAS[[#This Row],[Nombre del Gestor]]&gt;1,  VENTAS[[#This Row],[Total]]*10%, 0)</f>
        <v>0</v>
      </c>
      <c r="K587" s="59">
        <f>IFERROR(VLOOKUP(VENTAS[[#This Row],[Código del producto Vendido]],STOCK[],16,FALSE)*VENTAS[[#This Row],[Cantidad]] + VLOOKUP(VENTAS[[#This Row],[Código del producto Vendido]],STOCK[],19,FALSE)*VENTAS[[#This Row],[Cantidad]],VENTAS[[#This Row],[Total]])</f>
        <v>5.0222222222222221</v>
      </c>
      <c r="L587" s="59">
        <f>VENTAS[[#This Row],[Total]]-VENTAS[[#This Row],[Comisión 10%]]-VENTAS[[#This Row],[Costo SIN Comision]]</f>
        <v>6.9777777777777779</v>
      </c>
      <c r="M587" s="59"/>
    </row>
    <row r="588" spans="1:13" ht="20" customHeight="1">
      <c r="A588" s="56" t="s">
        <v>1378</v>
      </c>
      <c r="B588" s="57">
        <f>IFERROR(VLOOKUP(VENTAS[[#This Row],[Código del producto Vendido]],STOCK[],25,FALSE),"-")</f>
        <v>0</v>
      </c>
      <c r="C588" s="57"/>
      <c r="D588" s="57"/>
      <c r="E588" s="57" t="s">
        <v>784</v>
      </c>
      <c r="F588" s="58" t="str">
        <f>IFERROR(VLOOKUP(VENTAS[[#This Row],[Código del producto Vendido]],STOCK[],5,FALSE),"-")</f>
        <v>Sostén Push-up</v>
      </c>
      <c r="G588" s="58">
        <v>1</v>
      </c>
      <c r="H588" s="59">
        <v>12</v>
      </c>
      <c r="I588" s="59">
        <f>VENTAS[[#This Row],[Cantidad]]*VENTAS[[#This Row],[Precio Venta]]</f>
        <v>12</v>
      </c>
      <c r="J588" s="59">
        <f>IF(VENTAS[[#This Row],[Nombre del Gestor]]&gt;1,  VENTAS[[#This Row],[Total]]*10%, 0)</f>
        <v>0</v>
      </c>
      <c r="K588" s="59">
        <f>IFERROR(VLOOKUP(VENTAS[[#This Row],[Código del producto Vendido]],STOCK[],16,FALSE)*VENTAS[[#This Row],[Cantidad]] + VLOOKUP(VENTAS[[#This Row],[Código del producto Vendido]],STOCK[],19,FALSE)*VENTAS[[#This Row],[Cantidad]],VENTAS[[#This Row],[Total]])</f>
        <v>11.133333333333335</v>
      </c>
      <c r="L588" s="59">
        <f>VENTAS[[#This Row],[Total]]-VENTAS[[#This Row],[Comisión 10%]]-VENTAS[[#This Row],[Costo SIN Comision]]</f>
        <v>0.86666666666666536</v>
      </c>
      <c r="M588" s="59"/>
    </row>
    <row r="589" spans="1:13" ht="20" customHeight="1">
      <c r="A589" s="56" t="s">
        <v>1378</v>
      </c>
      <c r="B589" s="57">
        <f>IFERROR(VLOOKUP(VENTAS[[#This Row],[Código del producto Vendido]],STOCK[],25,FALSE),"-")</f>
        <v>0</v>
      </c>
      <c r="C589" s="57"/>
      <c r="D589" s="57"/>
      <c r="E589" s="57" t="s">
        <v>824</v>
      </c>
      <c r="F589" s="58" t="str">
        <f>IFERROR(VLOOKUP(VENTAS[[#This Row],[Código del producto Vendido]],STOCK[],5,FALSE),"-")</f>
        <v>Rubor rosa</v>
      </c>
      <c r="G589" s="58">
        <v>1</v>
      </c>
      <c r="H589" s="59">
        <v>0</v>
      </c>
      <c r="I589" s="59">
        <f>VENTAS[[#This Row],[Cantidad]]*VENTAS[[#This Row],[Precio Venta]]</f>
        <v>0</v>
      </c>
      <c r="J589" s="59">
        <f>IF(VENTAS[[#This Row],[Nombre del Gestor]]&gt;1,  VENTAS[[#This Row],[Total]]*10%, 0)</f>
        <v>0</v>
      </c>
      <c r="K589" s="59">
        <f>IFERROR(VLOOKUP(VENTAS[[#This Row],[Código del producto Vendido]],STOCK[],16,FALSE)*VENTAS[[#This Row],[Cantidad]] + VLOOKUP(VENTAS[[#This Row],[Código del producto Vendido]],STOCK[],19,FALSE)*VENTAS[[#This Row],[Cantidad]],VENTAS[[#This Row],[Total]])</f>
        <v>4.3333333333333339</v>
      </c>
      <c r="L589" s="59">
        <f>VENTAS[[#This Row],[Total]]-VENTAS[[#This Row],[Comisión 10%]]-VENTAS[[#This Row],[Costo SIN Comision]]</f>
        <v>-4.3333333333333339</v>
      </c>
      <c r="M589" s="59"/>
    </row>
    <row r="590" spans="1:13" ht="20" customHeight="1">
      <c r="A590" s="56" t="s">
        <v>1378</v>
      </c>
      <c r="B590" s="57">
        <f>IFERROR(VLOOKUP(VENTAS[[#This Row],[Código del producto Vendido]],STOCK[],25,FALSE),"-")</f>
        <v>0</v>
      </c>
      <c r="C590" s="57"/>
      <c r="D590" s="57"/>
      <c r="E590" s="57" t="s">
        <v>825</v>
      </c>
      <c r="F590" s="58" t="str">
        <f>IFERROR(VLOOKUP(VENTAS[[#This Row],[Código del producto Vendido]],STOCK[],5,FALSE),"-")</f>
        <v>Vestido pasión</v>
      </c>
      <c r="G590" s="58">
        <v>1</v>
      </c>
      <c r="H590" s="59">
        <v>35</v>
      </c>
      <c r="I590" s="59">
        <f>VENTAS[[#This Row],[Cantidad]]*VENTAS[[#This Row],[Precio Venta]]</f>
        <v>35</v>
      </c>
      <c r="J590" s="59">
        <f>IF(VENTAS[[#This Row],[Nombre del Gestor]]&gt;1,  VENTAS[[#This Row],[Total]]*10%, 0)</f>
        <v>0</v>
      </c>
      <c r="K590" s="59">
        <f>IFERROR(VLOOKUP(VENTAS[[#This Row],[Código del producto Vendido]],STOCK[],16,FALSE)*VENTAS[[#This Row],[Cantidad]] + VLOOKUP(VENTAS[[#This Row],[Código del producto Vendido]],STOCK[],19,FALSE)*VENTAS[[#This Row],[Cantidad]],VENTAS[[#This Row],[Total]])</f>
        <v>26.388888888888889</v>
      </c>
      <c r="L590" s="59">
        <f>VENTAS[[#This Row],[Total]]-VENTAS[[#This Row],[Comisión 10%]]-VENTAS[[#This Row],[Costo SIN Comision]]</f>
        <v>8.6111111111111107</v>
      </c>
      <c r="M590" s="59"/>
    </row>
    <row r="591" spans="1:13" ht="20" customHeight="1">
      <c r="A591" s="56" t="s">
        <v>1378</v>
      </c>
      <c r="B591" s="57">
        <f>IFERROR(VLOOKUP(VENTAS[[#This Row],[Código del producto Vendido]],STOCK[],25,FALSE),"-")</f>
        <v>0</v>
      </c>
      <c r="C591" s="57"/>
      <c r="D591" s="57"/>
      <c r="E591" s="57" t="s">
        <v>972</v>
      </c>
      <c r="F591" s="58" t="str">
        <f>IFERROR(VLOOKUP(VENTAS[[#This Row],[Código del producto Vendido]],STOCK[],5,FALSE),"-")</f>
        <v>Brasier de encaje_Negro Unitalla</v>
      </c>
      <c r="G591" s="58">
        <v>1</v>
      </c>
      <c r="H591" s="59">
        <v>7</v>
      </c>
      <c r="I591" s="59">
        <f>VENTAS[[#This Row],[Cantidad]]*VENTAS[[#This Row],[Precio Venta]]</f>
        <v>7</v>
      </c>
      <c r="J591" s="59">
        <f>IF(VENTAS[[#This Row],[Nombre del Gestor]]&gt;1,  VENTAS[[#This Row],[Total]]*10%, 0)</f>
        <v>0</v>
      </c>
      <c r="K591" s="59">
        <f>IFERROR(VLOOKUP(VENTAS[[#This Row],[Código del producto Vendido]],STOCK[],16,FALSE)*VENTAS[[#This Row],[Cantidad]] + VLOOKUP(VENTAS[[#This Row],[Código del producto Vendido]],STOCK[],19,FALSE)*VENTAS[[#This Row],[Cantidad]],VENTAS[[#This Row],[Total]])</f>
        <v>3.7111111111111112</v>
      </c>
      <c r="L591" s="59">
        <f>VENTAS[[#This Row],[Total]]-VENTAS[[#This Row],[Comisión 10%]]-VENTAS[[#This Row],[Costo SIN Comision]]</f>
        <v>3.2888888888888888</v>
      </c>
      <c r="M591" s="59"/>
    </row>
    <row r="592" spans="1:13" ht="20" customHeight="1">
      <c r="A592" s="56" t="s">
        <v>1378</v>
      </c>
      <c r="B592" s="57">
        <f>IFERROR(VLOOKUP(VENTAS[[#This Row],[Código del producto Vendido]],STOCK[],25,FALSE),"-")</f>
        <v>0</v>
      </c>
      <c r="C592" s="57"/>
      <c r="D592" s="57"/>
      <c r="E592" s="57" t="s">
        <v>866</v>
      </c>
      <c r="F592" s="58" t="str">
        <f>IFERROR(VLOOKUP(VENTAS[[#This Row],[Código del producto Vendido]],STOCK[],5,FALSE),"-")</f>
        <v>Falda de trabajo</v>
      </c>
      <c r="G592" s="58">
        <v>1</v>
      </c>
      <c r="H592" s="59">
        <v>15</v>
      </c>
      <c r="I592" s="59">
        <f>VENTAS[[#This Row],[Cantidad]]*VENTAS[[#This Row],[Precio Venta]]</f>
        <v>15</v>
      </c>
      <c r="J592" s="59">
        <f>IF(VENTAS[[#This Row],[Nombre del Gestor]]&gt;1,  VENTAS[[#This Row],[Total]]*10%, 0)</f>
        <v>0</v>
      </c>
      <c r="K592" s="59">
        <f>IFERROR(VLOOKUP(VENTAS[[#This Row],[Código del producto Vendido]],STOCK[],16,FALSE)*VENTAS[[#This Row],[Cantidad]] + VLOOKUP(VENTAS[[#This Row],[Código del producto Vendido]],STOCK[],19,FALSE)*VENTAS[[#This Row],[Cantidad]],VENTAS[[#This Row],[Total]])</f>
        <v>7.7486363636363631</v>
      </c>
      <c r="L592" s="59">
        <f>VENTAS[[#This Row],[Total]]-VENTAS[[#This Row],[Comisión 10%]]-VENTAS[[#This Row],[Costo SIN Comision]]</f>
        <v>7.2513636363636369</v>
      </c>
      <c r="M592" s="59"/>
    </row>
    <row r="593" spans="1:13" ht="20" customHeight="1">
      <c r="A593" s="56" t="s">
        <v>1378</v>
      </c>
      <c r="B593" s="57">
        <f>IFERROR(VLOOKUP(VENTAS[[#This Row],[Código del producto Vendido]],STOCK[],25,FALSE),"-")</f>
        <v>0</v>
      </c>
      <c r="C593" s="57"/>
      <c r="D593" s="57"/>
      <c r="E593" s="57" t="s">
        <v>879</v>
      </c>
      <c r="F593" s="58" t="str">
        <f>IFERROR(VLOOKUP(VENTAS[[#This Row],[Código del producto Vendido]],STOCK[],5,FALSE),"-")</f>
        <v>Pantalón business básico</v>
      </c>
      <c r="G593" s="58">
        <v>1</v>
      </c>
      <c r="H593" s="59">
        <v>30</v>
      </c>
      <c r="I593" s="59">
        <f>VENTAS[[#This Row],[Cantidad]]*VENTAS[[#This Row],[Precio Venta]]</f>
        <v>30</v>
      </c>
      <c r="J593" s="59">
        <f>IF(VENTAS[[#This Row],[Nombre del Gestor]]&gt;1,  VENTAS[[#This Row],[Total]]*10%, 0)</f>
        <v>0</v>
      </c>
      <c r="K593" s="59">
        <f>IFERROR(VLOOKUP(VENTAS[[#This Row],[Código del producto Vendido]],STOCK[],16,FALSE)*VENTAS[[#This Row],[Cantidad]] + VLOOKUP(VENTAS[[#This Row],[Código del producto Vendido]],STOCK[],19,FALSE)*VENTAS[[#This Row],[Cantidad]],VENTAS[[#This Row],[Total]])</f>
        <v>21.372272727272726</v>
      </c>
      <c r="L593" s="59">
        <f>VENTAS[[#This Row],[Total]]-VENTAS[[#This Row],[Comisión 10%]]-VENTAS[[#This Row],[Costo SIN Comision]]</f>
        <v>8.6277272727272738</v>
      </c>
      <c r="M593" s="59"/>
    </row>
    <row r="594" spans="1:13" ht="20" customHeight="1">
      <c r="A594" s="56" t="s">
        <v>1378</v>
      </c>
      <c r="B594" s="57" t="str">
        <f>IFERROR(VLOOKUP(VENTAS[[#This Row],[Código del producto Vendido]],STOCK[],25,FALSE),"-")</f>
        <v>Recibido Freddy 24Mayo</v>
      </c>
      <c r="C594" s="57"/>
      <c r="D594" s="57"/>
      <c r="E594" s="57" t="s">
        <v>901</v>
      </c>
      <c r="F594" s="58" t="str">
        <f>IFERROR(VLOOKUP(VENTAS[[#This Row],[Código del producto Vendido]],STOCK[],5,FALSE),"-")</f>
        <v>Set de sujetador con tira ajustable 2 paquetes</v>
      </c>
      <c r="G594" s="58">
        <v>1</v>
      </c>
      <c r="H594" s="59">
        <v>15</v>
      </c>
      <c r="I594" s="59">
        <f>VENTAS[[#This Row],[Cantidad]]*VENTAS[[#This Row],[Precio Venta]]</f>
        <v>15</v>
      </c>
      <c r="J594" s="59">
        <f>IF(VENTAS[[#This Row],[Nombre del Gestor]]&gt;1,  VENTAS[[#This Row],[Total]]*10%, 0)</f>
        <v>0</v>
      </c>
      <c r="K594" s="59">
        <f>IFERROR(VLOOKUP(VENTAS[[#This Row],[Código del producto Vendido]],STOCK[],16,FALSE)*VENTAS[[#This Row],[Cantidad]] + VLOOKUP(VENTAS[[#This Row],[Código del producto Vendido]],STOCK[],19,FALSE)*VENTAS[[#This Row],[Cantidad]],VENTAS[[#This Row],[Total]])</f>
        <v>7.6988636363636358</v>
      </c>
      <c r="L594" s="59">
        <f>VENTAS[[#This Row],[Total]]-VENTAS[[#This Row],[Comisión 10%]]-VENTAS[[#This Row],[Costo SIN Comision]]</f>
        <v>7.3011363636363642</v>
      </c>
      <c r="M594" s="59"/>
    </row>
    <row r="595" spans="1:13" ht="20" customHeight="1">
      <c r="A595" s="56" t="s">
        <v>1378</v>
      </c>
      <c r="B595" s="57" t="str">
        <f>IFERROR(VLOOKUP(VENTAS[[#This Row],[Código del producto Vendido]],STOCK[],25,FALSE),"-")</f>
        <v>Recibido Freddy 12Mayo</v>
      </c>
      <c r="C595" s="57"/>
      <c r="D595" s="57"/>
      <c r="E595" s="57" t="s">
        <v>909</v>
      </c>
      <c r="F595" s="58" t="str">
        <f>IFERROR(VLOOKUP(VENTAS[[#This Row],[Código del producto Vendido]],STOCK[],5,FALSE),"-")</f>
        <v>Sujetador Básico</v>
      </c>
      <c r="G595" s="58">
        <v>1</v>
      </c>
      <c r="H595" s="59">
        <v>12</v>
      </c>
      <c r="I595" s="59">
        <f>VENTAS[[#This Row],[Cantidad]]*VENTAS[[#This Row],[Precio Venta]]</f>
        <v>12</v>
      </c>
      <c r="J595" s="59">
        <f>IF(VENTAS[[#This Row],[Nombre del Gestor]]&gt;1,  VENTAS[[#This Row],[Total]]*10%, 0)</f>
        <v>0</v>
      </c>
      <c r="K595" s="59">
        <f>IFERROR(VLOOKUP(VENTAS[[#This Row],[Código del producto Vendido]],STOCK[],16,FALSE)*VENTAS[[#This Row],[Cantidad]] + VLOOKUP(VENTAS[[#This Row],[Código del producto Vendido]],STOCK[],19,FALSE)*VENTAS[[#This Row],[Cantidad]],VENTAS[[#This Row],[Total]])</f>
        <v>3.8034090909090907</v>
      </c>
      <c r="L595" s="59">
        <f>VENTAS[[#This Row],[Total]]-VENTAS[[#This Row],[Comisión 10%]]-VENTAS[[#This Row],[Costo SIN Comision]]</f>
        <v>8.1965909090909097</v>
      </c>
      <c r="M595" s="59"/>
    </row>
    <row r="596" spans="1:13" ht="20" customHeight="1">
      <c r="A596" s="56" t="s">
        <v>1378</v>
      </c>
      <c r="B596" s="57">
        <f>IFERROR(VLOOKUP(VENTAS[[#This Row],[Código del producto Vendido]],STOCK[],25,FALSE),"-")</f>
        <v>0</v>
      </c>
      <c r="C596" s="57"/>
      <c r="D596" s="57"/>
      <c r="E596" s="57" t="s">
        <v>919</v>
      </c>
      <c r="F596" s="58" t="str">
        <f>IFERROR(VLOOKUP(VENTAS[[#This Row],[Código del producto Vendido]],STOCK[],5,FALSE),"-")</f>
        <v>Pantaloneta Camel</v>
      </c>
      <c r="G596" s="58">
        <v>1</v>
      </c>
      <c r="H596" s="59">
        <v>30</v>
      </c>
      <c r="I596" s="59">
        <f>VENTAS[[#This Row],[Cantidad]]*VENTAS[[#This Row],[Precio Venta]]</f>
        <v>30</v>
      </c>
      <c r="J596" s="59">
        <f>IF(VENTAS[[#This Row],[Nombre del Gestor]]&gt;1,  VENTAS[[#This Row],[Total]]*10%, 0)</f>
        <v>0</v>
      </c>
      <c r="K596" s="59">
        <f>IFERROR(VLOOKUP(VENTAS[[#This Row],[Código del producto Vendido]],STOCK[],16,FALSE)*VENTAS[[#This Row],[Cantidad]] + VLOOKUP(VENTAS[[#This Row],[Código del producto Vendido]],STOCK[],19,FALSE)*VENTAS[[#This Row],[Cantidad]],VENTAS[[#This Row],[Total]])</f>
        <v>18.647727272727273</v>
      </c>
      <c r="L596" s="59">
        <f>VENTAS[[#This Row],[Total]]-VENTAS[[#This Row],[Comisión 10%]]-VENTAS[[#This Row],[Costo SIN Comision]]</f>
        <v>11.352272727272727</v>
      </c>
      <c r="M596" s="59"/>
    </row>
    <row r="597" spans="1:13" ht="20" customHeight="1">
      <c r="A597" s="56" t="s">
        <v>1378</v>
      </c>
      <c r="B597" s="57">
        <f>IFERROR(VLOOKUP(VENTAS[[#This Row],[Código del producto Vendido]],STOCK[],25,FALSE),"-")</f>
        <v>0</v>
      </c>
      <c r="C597" s="57"/>
      <c r="D597" s="57"/>
      <c r="E597" s="57" t="s">
        <v>1109</v>
      </c>
      <c r="F597" s="58" t="str">
        <f>IFERROR(VLOOKUP(VENTAS[[#This Row],[Código del producto Vendido]],STOCK[],5,FALSE),"-")</f>
        <v>Blazer Crema</v>
      </c>
      <c r="G597" s="58">
        <v>1</v>
      </c>
      <c r="H597" s="59">
        <v>40</v>
      </c>
      <c r="I597" s="59">
        <f>VENTAS[[#This Row],[Cantidad]]*VENTAS[[#This Row],[Precio Venta]]</f>
        <v>40</v>
      </c>
      <c r="J597" s="59">
        <f>IF(VENTAS[[#This Row],[Nombre del Gestor]]&gt;1,  VENTAS[[#This Row],[Total]]*10%, 0)</f>
        <v>0</v>
      </c>
      <c r="K597" s="59">
        <f>IFERROR(VLOOKUP(VENTAS[[#This Row],[Código del producto Vendido]],STOCK[],16,FALSE)*VENTAS[[#This Row],[Cantidad]] + VLOOKUP(VENTAS[[#This Row],[Código del producto Vendido]],STOCK[],19,FALSE)*VENTAS[[#This Row],[Cantidad]],VENTAS[[#This Row],[Total]])</f>
        <v>30</v>
      </c>
      <c r="L597" s="59">
        <f>VENTAS[[#This Row],[Total]]-VENTAS[[#This Row],[Comisión 10%]]-VENTAS[[#This Row],[Costo SIN Comision]]</f>
        <v>10</v>
      </c>
      <c r="M597" s="59"/>
    </row>
    <row r="598" spans="1:13" ht="20" customHeight="1">
      <c r="A598" s="56" t="s">
        <v>1378</v>
      </c>
      <c r="B598" s="57">
        <f>IFERROR(VLOOKUP(VENTAS[[#This Row],[Código del producto Vendido]],STOCK[],25,FALSE),"-")</f>
        <v>0</v>
      </c>
      <c r="C598" s="57"/>
      <c r="D598" s="57"/>
      <c r="E598" s="57" t="s">
        <v>1211</v>
      </c>
      <c r="F598" s="58" t="str">
        <f>IFERROR(VLOOKUP(VENTAS[[#This Row],[Código del producto Vendido]],STOCK[],5,FALSE),"-")</f>
        <v>Cardigan Amarillo</v>
      </c>
      <c r="G598" s="58">
        <v>1</v>
      </c>
      <c r="H598" s="59">
        <v>22</v>
      </c>
      <c r="I598" s="59">
        <f>VENTAS[[#This Row],[Cantidad]]*VENTAS[[#This Row],[Precio Venta]]</f>
        <v>22</v>
      </c>
      <c r="J598" s="59">
        <f>IF(VENTAS[[#This Row],[Nombre del Gestor]]&gt;1,  VENTAS[[#This Row],[Total]]*10%, 0)</f>
        <v>0</v>
      </c>
      <c r="K598" s="59">
        <f>IFERROR(VLOOKUP(VENTAS[[#This Row],[Código del producto Vendido]],STOCK[],16,FALSE)*VENTAS[[#This Row],[Cantidad]] + VLOOKUP(VENTAS[[#This Row],[Código del producto Vendido]],STOCK[],19,FALSE)*VENTAS[[#This Row],[Cantidad]],VENTAS[[#This Row],[Total]])</f>
        <v>15</v>
      </c>
      <c r="L598" s="59">
        <f>VENTAS[[#This Row],[Total]]-VENTAS[[#This Row],[Comisión 10%]]-VENTAS[[#This Row],[Costo SIN Comision]]</f>
        <v>7</v>
      </c>
      <c r="M598" s="59"/>
    </row>
    <row r="599" spans="1:13" ht="20" customHeight="1">
      <c r="A599" s="56" t="s">
        <v>1378</v>
      </c>
      <c r="B599" s="57">
        <f>IFERROR(VLOOKUP(VENTAS[[#This Row],[Código del producto Vendido]],STOCK[],25,FALSE),"-")</f>
        <v>0</v>
      </c>
      <c r="C599" s="57"/>
      <c r="D599" s="57"/>
      <c r="E599" s="57" t="s">
        <v>1212</v>
      </c>
      <c r="F599" s="58" t="str">
        <f>IFERROR(VLOOKUP(VENTAS[[#This Row],[Código del producto Vendido]],STOCK[],5,FALSE),"-")</f>
        <v>Cardigan Amarillo</v>
      </c>
      <c r="G599" s="58">
        <v>1</v>
      </c>
      <c r="H599" s="59">
        <v>22</v>
      </c>
      <c r="I599" s="59">
        <f>VENTAS[[#This Row],[Cantidad]]*VENTAS[[#This Row],[Precio Venta]]</f>
        <v>22</v>
      </c>
      <c r="J599" s="59">
        <f>IF(VENTAS[[#This Row],[Nombre del Gestor]]&gt;1,  VENTAS[[#This Row],[Total]]*10%, 0)</f>
        <v>0</v>
      </c>
      <c r="K599" s="59">
        <f>IFERROR(VLOOKUP(VENTAS[[#This Row],[Código del producto Vendido]],STOCK[],16,FALSE)*VENTAS[[#This Row],[Cantidad]] + VLOOKUP(VENTAS[[#This Row],[Código del producto Vendido]],STOCK[],19,FALSE)*VENTAS[[#This Row],[Cantidad]],VENTAS[[#This Row],[Total]])</f>
        <v>15</v>
      </c>
      <c r="L599" s="59">
        <f>VENTAS[[#This Row],[Total]]-VENTAS[[#This Row],[Comisión 10%]]-VENTAS[[#This Row],[Costo SIN Comision]]</f>
        <v>7</v>
      </c>
      <c r="M599" s="59"/>
    </row>
    <row r="600" spans="1:13" ht="20" customHeight="1">
      <c r="A600" s="56" t="s">
        <v>1378</v>
      </c>
      <c r="B600" s="57">
        <f>IFERROR(VLOOKUP(VENTAS[[#This Row],[Código del producto Vendido]],STOCK[],25,FALSE),"-")</f>
        <v>0</v>
      </c>
      <c r="C600" s="57"/>
      <c r="D600" s="57"/>
      <c r="E600" s="57" t="s">
        <v>1215</v>
      </c>
      <c r="F600" s="58" t="str">
        <f>IFERROR(VLOOKUP(VENTAS[[#This Row],[Código del producto Vendido]],STOCK[],5,FALSE),"-")</f>
        <v>Sweater rosa con mangas abiertas</v>
      </c>
      <c r="G600" s="58">
        <v>2</v>
      </c>
      <c r="H600" s="59">
        <v>22</v>
      </c>
      <c r="I600" s="59">
        <f>VENTAS[[#This Row],[Cantidad]]*VENTAS[[#This Row],[Precio Venta]]</f>
        <v>44</v>
      </c>
      <c r="J600" s="59">
        <f>IF(VENTAS[[#This Row],[Nombre del Gestor]]&gt;1,  VENTAS[[#This Row],[Total]]*10%, 0)</f>
        <v>0</v>
      </c>
      <c r="K600" s="59">
        <f>IFERROR(VLOOKUP(VENTAS[[#This Row],[Código del producto Vendido]],STOCK[],16,FALSE)*VENTAS[[#This Row],[Cantidad]] + VLOOKUP(VENTAS[[#This Row],[Código del producto Vendido]],STOCK[],19,FALSE)*VENTAS[[#This Row],[Cantidad]],VENTAS[[#This Row],[Total]])</f>
        <v>40</v>
      </c>
      <c r="L600" s="59">
        <f>VENTAS[[#This Row],[Total]]-VENTAS[[#This Row],[Comisión 10%]]-VENTAS[[#This Row],[Costo SIN Comision]]</f>
        <v>4</v>
      </c>
      <c r="M600" s="59"/>
    </row>
    <row r="601" spans="1:13" ht="20" customHeight="1">
      <c r="A601" s="56" t="s">
        <v>1378</v>
      </c>
      <c r="B601" s="57">
        <f>IFERROR(VLOOKUP(VENTAS[[#This Row],[Código del producto Vendido]],STOCK[],25,FALSE),"-")</f>
        <v>0</v>
      </c>
      <c r="C601" s="57"/>
      <c r="D601" s="57"/>
      <c r="E601" s="57" t="s">
        <v>1390</v>
      </c>
      <c r="F601" s="58" t="str">
        <f>IFERROR(VLOOKUP(VENTAS[[#This Row],[Código del producto Vendido]],STOCK[],5,FALSE),"-")</f>
        <v>Blazer azul Rey</v>
      </c>
      <c r="G601" s="58">
        <v>1</v>
      </c>
      <c r="H601" s="59">
        <v>40</v>
      </c>
      <c r="I601" s="59">
        <f>VENTAS[[#This Row],[Cantidad]]*VENTAS[[#This Row],[Precio Venta]]</f>
        <v>40</v>
      </c>
      <c r="J601" s="59">
        <f>IF(VENTAS[[#This Row],[Nombre del Gestor]]&gt;1,  VENTAS[[#This Row],[Total]]*10%, 0)</f>
        <v>0</v>
      </c>
      <c r="K601" s="59">
        <f>IFERROR(VLOOKUP(VENTAS[[#This Row],[Código del producto Vendido]],STOCK[],16,FALSE)*VENTAS[[#This Row],[Cantidad]] + VLOOKUP(VENTAS[[#This Row],[Código del producto Vendido]],STOCK[],19,FALSE)*VENTAS[[#This Row],[Cantidad]],VENTAS[[#This Row],[Total]])</f>
        <v>20</v>
      </c>
      <c r="L601" s="59">
        <f>VENTAS[[#This Row],[Total]]-VENTAS[[#This Row],[Comisión 10%]]-VENTAS[[#This Row],[Costo SIN Comision]]</f>
        <v>20</v>
      </c>
      <c r="M601" s="59"/>
    </row>
    <row r="602" spans="1:13" ht="20" customHeight="1">
      <c r="A602" s="56" t="s">
        <v>1378</v>
      </c>
      <c r="B602" s="57" t="str">
        <f>IFERROR(VLOOKUP(VENTAS[[#This Row],[Código del producto Vendido]],STOCK[],25,FALSE),"-")</f>
        <v>COMPRA F21</v>
      </c>
      <c r="C602" s="57"/>
      <c r="D602" s="57"/>
      <c r="E602" s="57" t="s">
        <v>1265</v>
      </c>
      <c r="F602" s="58" t="str">
        <f>IFERROR(VLOOKUP(VENTAS[[#This Row],[Código del producto Vendido]],STOCK[],5,FALSE),"-")</f>
        <v>Mocasín con herrajes</v>
      </c>
      <c r="G602" s="58">
        <v>1</v>
      </c>
      <c r="H602" s="59">
        <v>43</v>
      </c>
      <c r="I602" s="59">
        <f>VENTAS[[#This Row],[Cantidad]]*VENTAS[[#This Row],[Precio Venta]]</f>
        <v>43</v>
      </c>
      <c r="J602" s="59">
        <f>IF(VENTAS[[#This Row],[Nombre del Gestor]]&gt;1,  VENTAS[[#This Row],[Total]]*10%, 0)</f>
        <v>0</v>
      </c>
      <c r="K602" s="59">
        <f>IFERROR(VLOOKUP(VENTAS[[#This Row],[Código del producto Vendido]],STOCK[],16,FALSE)*VENTAS[[#This Row],[Cantidad]] + VLOOKUP(VENTAS[[#This Row],[Código del producto Vendido]],STOCK[],19,FALSE)*VENTAS[[#This Row],[Cantidad]],VENTAS[[#This Row],[Total]])</f>
        <v>27.49</v>
      </c>
      <c r="L602" s="59">
        <f>VENTAS[[#This Row],[Total]]-VENTAS[[#This Row],[Comisión 10%]]-VENTAS[[#This Row],[Costo SIN Comision]]</f>
        <v>15.510000000000002</v>
      </c>
      <c r="M602" s="59"/>
    </row>
    <row r="603" spans="1:13" ht="20" customHeight="1">
      <c r="A603" s="56" t="s">
        <v>1378</v>
      </c>
      <c r="B603" s="57" t="str">
        <f>IFERROR(VLOOKUP(VENTAS[[#This Row],[Código del producto Vendido]],STOCK[],25,FALSE),"-")</f>
        <v>COMPRA F21</v>
      </c>
      <c r="C603" s="57"/>
      <c r="D603" s="57"/>
      <c r="E603" s="57" t="s">
        <v>1285</v>
      </c>
      <c r="F603" s="58" t="str">
        <f>IFERROR(VLOOKUP(VENTAS[[#This Row],[Código del producto Vendido]],STOCK[],5,FALSE),"-")</f>
        <v>Mocasín con herrajes</v>
      </c>
      <c r="G603" s="58">
        <v>1</v>
      </c>
      <c r="H603" s="59">
        <v>43</v>
      </c>
      <c r="I603" s="59">
        <f>VENTAS[[#This Row],[Cantidad]]*VENTAS[[#This Row],[Precio Venta]]</f>
        <v>43</v>
      </c>
      <c r="J603" s="59">
        <f>IF(VENTAS[[#This Row],[Nombre del Gestor]]&gt;1,  VENTAS[[#This Row],[Total]]*10%, 0)</f>
        <v>0</v>
      </c>
      <c r="K603" s="59">
        <f>IFERROR(VLOOKUP(VENTAS[[#This Row],[Código del producto Vendido]],STOCK[],16,FALSE)*VENTAS[[#This Row],[Cantidad]] + VLOOKUP(VENTAS[[#This Row],[Código del producto Vendido]],STOCK[],19,FALSE)*VENTAS[[#This Row],[Cantidad]],VENTAS[[#This Row],[Total]])</f>
        <v>27.49</v>
      </c>
      <c r="L603" s="59">
        <f>VENTAS[[#This Row],[Total]]-VENTAS[[#This Row],[Comisión 10%]]-VENTAS[[#This Row],[Costo SIN Comision]]</f>
        <v>15.510000000000002</v>
      </c>
      <c r="M603" s="59"/>
    </row>
    <row r="604" spans="1:13" ht="20" customHeight="1">
      <c r="A604" s="56" t="s">
        <v>1378</v>
      </c>
      <c r="B604" s="57" t="str">
        <f>IFERROR(VLOOKUP(VENTAS[[#This Row],[Código del producto Vendido]],STOCK[],25,FALSE),"-")</f>
        <v>COMPRA F21</v>
      </c>
      <c r="C604" s="57"/>
      <c r="D604" s="57"/>
      <c r="E604" s="57" t="s">
        <v>1286</v>
      </c>
      <c r="F604" s="58" t="str">
        <f>IFERROR(VLOOKUP(VENTAS[[#This Row],[Código del producto Vendido]],STOCK[],5,FALSE),"-")</f>
        <v>Sandalias minimalistas de plataforma</v>
      </c>
      <c r="G604" s="58">
        <v>1</v>
      </c>
      <c r="H604" s="59">
        <v>30</v>
      </c>
      <c r="I604" s="59">
        <f>VENTAS[[#This Row],[Cantidad]]*VENTAS[[#This Row],[Precio Venta]]</f>
        <v>30</v>
      </c>
      <c r="J604" s="59">
        <f>IF(VENTAS[[#This Row],[Nombre del Gestor]]&gt;1,  VENTAS[[#This Row],[Total]]*10%, 0)</f>
        <v>0</v>
      </c>
      <c r="K604" s="59">
        <f>IFERROR(VLOOKUP(VENTAS[[#This Row],[Código del producto Vendido]],STOCK[],16,FALSE)*VENTAS[[#This Row],[Cantidad]] + VLOOKUP(VENTAS[[#This Row],[Código del producto Vendido]],STOCK[],19,FALSE)*VENTAS[[#This Row],[Cantidad]],VENTAS[[#This Row],[Total]])</f>
        <v>22.490000000000002</v>
      </c>
      <c r="L604" s="59">
        <f>VENTAS[[#This Row],[Total]]-VENTAS[[#This Row],[Comisión 10%]]-VENTAS[[#This Row],[Costo SIN Comision]]</f>
        <v>7.509999999999998</v>
      </c>
      <c r="M604" s="59"/>
    </row>
    <row r="605" spans="1:13" ht="20" customHeight="1">
      <c r="A605" s="56" t="s">
        <v>1378</v>
      </c>
      <c r="B605" s="57">
        <f>IFERROR(VLOOKUP(VENTAS[[#This Row],[Código del producto Vendido]],STOCK[],25,FALSE),"-")</f>
        <v>0</v>
      </c>
      <c r="C605" s="57"/>
      <c r="D605" s="57"/>
      <c r="E605" s="57" t="s">
        <v>789</v>
      </c>
      <c r="F605" s="58" t="str">
        <f>IFERROR(VLOOKUP(VENTAS[[#This Row],[Código del producto Vendido]],STOCK[],5,FALSE),"-")</f>
        <v>Sandalias trenzadas</v>
      </c>
      <c r="G605" s="58">
        <v>1</v>
      </c>
      <c r="H605" s="59">
        <v>35</v>
      </c>
      <c r="I605" s="59">
        <f>VENTAS[[#This Row],[Cantidad]]*VENTAS[[#This Row],[Precio Venta]]</f>
        <v>35</v>
      </c>
      <c r="J605" s="59">
        <f>IF(VENTAS[[#This Row],[Nombre del Gestor]]&gt;1,  VENTAS[[#This Row],[Total]]*10%, 0)</f>
        <v>0</v>
      </c>
      <c r="K605" s="59">
        <f>IFERROR(VLOOKUP(VENTAS[[#This Row],[Código del producto Vendido]],STOCK[],16,FALSE)*VENTAS[[#This Row],[Cantidad]] + VLOOKUP(VENTAS[[#This Row],[Código del producto Vendido]],STOCK[],19,FALSE)*VENTAS[[#This Row],[Cantidad]],VENTAS[[#This Row],[Total]])</f>
        <v>27</v>
      </c>
      <c r="L605" s="59">
        <f>VENTAS[[#This Row],[Total]]-VENTAS[[#This Row],[Comisión 10%]]-VENTAS[[#This Row],[Costo SIN Comision]]</f>
        <v>8</v>
      </c>
      <c r="M605" s="59"/>
    </row>
    <row r="606" spans="1:13" ht="20" customHeight="1">
      <c r="A606" s="56" t="s">
        <v>1378</v>
      </c>
      <c r="B606" s="57">
        <f>IFERROR(VLOOKUP(VENTAS[[#This Row],[Código del producto Vendido]],STOCK[],25,FALSE),"-")</f>
        <v>0</v>
      </c>
      <c r="C606" s="57"/>
      <c r="D606" s="57"/>
      <c r="E606" s="57" t="s">
        <v>216</v>
      </c>
      <c r="F606" s="58" t="str">
        <f>IFERROR(VLOOKUP(VENTAS[[#This Row],[Código del producto Vendido]],STOCK[],5,FALSE),"-")</f>
        <v>Top acanalado sin mangas</v>
      </c>
      <c r="G606" s="58">
        <v>1</v>
      </c>
      <c r="H606" s="59">
        <v>10</v>
      </c>
      <c r="I606" s="59">
        <f>VENTAS[[#This Row],[Cantidad]]*VENTAS[[#This Row],[Precio Venta]]</f>
        <v>10</v>
      </c>
      <c r="J606" s="59">
        <f>IF(VENTAS[[#This Row],[Nombre del Gestor]]&gt;1,  VENTAS[[#This Row],[Total]]*10%, 0)</f>
        <v>0</v>
      </c>
      <c r="K606" s="59">
        <f>IFERROR(VLOOKUP(VENTAS[[#This Row],[Código del producto Vendido]],STOCK[],16,FALSE)*VENTAS[[#This Row],[Cantidad]] + VLOOKUP(VENTAS[[#This Row],[Código del producto Vendido]],STOCK[],19,FALSE)*VENTAS[[#This Row],[Cantidad]],VENTAS[[#This Row],[Total]])</f>
        <v>5.0222222222222221</v>
      </c>
      <c r="L606" s="59">
        <f>VENTAS[[#This Row],[Total]]-VENTAS[[#This Row],[Comisión 10%]]-VENTAS[[#This Row],[Costo SIN Comision]]</f>
        <v>4.9777777777777779</v>
      </c>
      <c r="M606" s="59"/>
    </row>
    <row r="607" spans="1:13" ht="20" customHeight="1">
      <c r="A607" s="56" t="s">
        <v>1378</v>
      </c>
      <c r="B607" s="57" t="str">
        <f>IFERROR(VLOOKUP(VENTAS[[#This Row],[Código del producto Vendido]],STOCK[],25,FALSE),"-")</f>
        <v>-</v>
      </c>
      <c r="C607" s="57"/>
      <c r="D607" s="57"/>
      <c r="E607" s="57" t="s">
        <v>1082</v>
      </c>
      <c r="F607" s="58" t="str">
        <f>IFERROR(VLOOKUP(VENTAS[[#This Row],[Código del producto Vendido]],STOCK[],5,FALSE),"-")</f>
        <v>-</v>
      </c>
      <c r="G607" s="58">
        <v>1</v>
      </c>
      <c r="H607" s="59">
        <v>23</v>
      </c>
      <c r="I607" s="59">
        <f>VENTAS[[#This Row],[Cantidad]]*VENTAS[[#This Row],[Precio Venta]]</f>
        <v>23</v>
      </c>
      <c r="J607" s="59">
        <f>IF(VENTAS[[#This Row],[Nombre del Gestor]]&gt;1,  VENTAS[[#This Row],[Total]]*10%, 0)</f>
        <v>0</v>
      </c>
      <c r="K607" s="59">
        <f>IFERROR(VLOOKUP(VENTAS[[#This Row],[Código del producto Vendido]],STOCK[],16,FALSE)*VENTAS[[#This Row],[Cantidad]] + VLOOKUP(VENTAS[[#This Row],[Código del producto Vendido]],STOCK[],19,FALSE)*VENTAS[[#This Row],[Cantidad]],VENTAS[[#This Row],[Total]])</f>
        <v>23</v>
      </c>
      <c r="L607" s="59">
        <f>VENTAS[[#This Row],[Total]]-VENTAS[[#This Row],[Comisión 10%]]-VENTAS[[#This Row],[Costo SIN Comision]]</f>
        <v>0</v>
      </c>
      <c r="M607" s="59"/>
    </row>
    <row r="608" spans="1:13" ht="20" customHeight="1">
      <c r="A608" s="56" t="s">
        <v>1378</v>
      </c>
      <c r="B608" s="57">
        <f>IFERROR(VLOOKUP(VENTAS[[#This Row],[Código del producto Vendido]],STOCK[],25,FALSE),"-")</f>
        <v>0</v>
      </c>
      <c r="C608" s="57"/>
      <c r="D608" s="57"/>
      <c r="E608" s="57" t="s">
        <v>1367</v>
      </c>
      <c r="F608" s="58" t="str">
        <f>IFERROR(VLOOKUP(VENTAS[[#This Row],[Código del producto Vendido]],STOCK[],5,FALSE),"-")</f>
        <v>Botas Chalsesa</v>
      </c>
      <c r="G608" s="58">
        <v>1</v>
      </c>
      <c r="H608" s="59">
        <v>90</v>
      </c>
      <c r="I608" s="59">
        <f>VENTAS[[#This Row],[Cantidad]]*VENTAS[[#This Row],[Precio Venta]]</f>
        <v>90</v>
      </c>
      <c r="J608" s="59">
        <f>IF(VENTAS[[#This Row],[Nombre del Gestor]]&gt;1,  VENTAS[[#This Row],[Total]]*10%, 0)</f>
        <v>0</v>
      </c>
      <c r="K608" s="59">
        <f>IFERROR(VLOOKUP(VENTAS[[#This Row],[Código del producto Vendido]],STOCK[],16,FALSE)*VENTAS[[#This Row],[Cantidad]] + VLOOKUP(VENTAS[[#This Row],[Código del producto Vendido]],STOCK[],19,FALSE)*VENTAS[[#This Row],[Cantidad]],VENTAS[[#This Row],[Total]])</f>
        <v>78</v>
      </c>
      <c r="L608" s="59">
        <f>VENTAS[[#This Row],[Total]]-VENTAS[[#This Row],[Comisión 10%]]-VENTAS[[#This Row],[Costo SIN Comision]]</f>
        <v>12</v>
      </c>
      <c r="M608" s="59"/>
    </row>
    <row r="609" spans="1:13" ht="20" customHeight="1">
      <c r="A609" s="56" t="s">
        <v>1378</v>
      </c>
      <c r="B609" s="57">
        <f>IFERROR(VLOOKUP(VENTAS[[#This Row],[Código del producto Vendido]],STOCK[],25,FALSE),"-")</f>
        <v>0</v>
      </c>
      <c r="C609" s="57"/>
      <c r="D609" s="57"/>
      <c r="E609" s="57" t="s">
        <v>1390</v>
      </c>
      <c r="F609" s="58" t="str">
        <f>IFERROR(VLOOKUP(VENTAS[[#This Row],[Código del producto Vendido]],STOCK[],5,FALSE),"-")</f>
        <v>Blazer azul Rey</v>
      </c>
      <c r="G609" s="58">
        <v>1</v>
      </c>
      <c r="H609" s="59">
        <v>40</v>
      </c>
      <c r="I609" s="59">
        <f>VENTAS[[#This Row],[Cantidad]]*VENTAS[[#This Row],[Precio Venta]]</f>
        <v>40</v>
      </c>
      <c r="J609" s="59">
        <f>IF(VENTAS[[#This Row],[Nombre del Gestor]]&gt;1,  VENTAS[[#This Row],[Total]]*10%, 0)</f>
        <v>0</v>
      </c>
      <c r="K609" s="59">
        <f>IFERROR(VLOOKUP(VENTAS[[#This Row],[Código del producto Vendido]],STOCK[],16,FALSE)*VENTAS[[#This Row],[Cantidad]] + VLOOKUP(VENTAS[[#This Row],[Código del producto Vendido]],STOCK[],19,FALSE)*VENTAS[[#This Row],[Cantidad]],VENTAS[[#This Row],[Total]])</f>
        <v>20</v>
      </c>
      <c r="L609" s="59">
        <f>VENTAS[[#This Row],[Total]]-VENTAS[[#This Row],[Comisión 10%]]-VENTAS[[#This Row],[Costo SIN Comision]]</f>
        <v>20</v>
      </c>
      <c r="M609" s="59"/>
    </row>
    <row r="610" spans="1:13" ht="20" customHeight="1">
      <c r="A610" s="56" t="s">
        <v>1378</v>
      </c>
      <c r="B610" s="57">
        <f>IFERROR(VLOOKUP(VENTAS[[#This Row],[Código del producto Vendido]],STOCK[],25,FALSE),"-")</f>
        <v>0</v>
      </c>
      <c r="C610" s="57"/>
      <c r="D610" s="57"/>
      <c r="E610" s="57" t="s">
        <v>216</v>
      </c>
      <c r="F610" s="58" t="str">
        <f>IFERROR(VLOOKUP(VENTAS[[#This Row],[Código del producto Vendido]],STOCK[],5,FALSE),"-")</f>
        <v>Top acanalado sin mangas</v>
      </c>
      <c r="G610" s="58">
        <v>1</v>
      </c>
      <c r="H610" s="59">
        <v>10</v>
      </c>
      <c r="I610" s="59">
        <f>VENTAS[[#This Row],[Cantidad]]*VENTAS[[#This Row],[Precio Venta]]</f>
        <v>10</v>
      </c>
      <c r="J610" s="59">
        <f>IF(VENTAS[[#This Row],[Nombre del Gestor]]&gt;1,  VENTAS[[#This Row],[Total]]*10%, 0)</f>
        <v>0</v>
      </c>
      <c r="K610" s="59">
        <f>IFERROR(VLOOKUP(VENTAS[[#This Row],[Código del producto Vendido]],STOCK[],16,FALSE)*VENTAS[[#This Row],[Cantidad]] + VLOOKUP(VENTAS[[#This Row],[Código del producto Vendido]],STOCK[],19,FALSE)*VENTAS[[#This Row],[Cantidad]],VENTAS[[#This Row],[Total]])</f>
        <v>5.0222222222222221</v>
      </c>
      <c r="L610" s="59">
        <f>VENTAS[[#This Row],[Total]]-VENTAS[[#This Row],[Comisión 10%]]-VENTAS[[#This Row],[Costo SIN Comision]]</f>
        <v>4.9777777777777779</v>
      </c>
      <c r="M610" s="59"/>
    </row>
    <row r="611" spans="1:13" ht="20" customHeight="1">
      <c r="A611" s="56" t="s">
        <v>1484</v>
      </c>
      <c r="B611" s="57">
        <f>IFERROR(VLOOKUP(VENTAS[[#This Row],[Código del producto Vendido]],STOCK[],25,FALSE),"-")</f>
        <v>0</v>
      </c>
      <c r="C611" s="57"/>
      <c r="D611" s="57"/>
      <c r="E611" s="57" t="s">
        <v>667</v>
      </c>
      <c r="F611" s="58" t="str">
        <f>IFERROR(VLOOKUP(VENTAS[[#This Row],[Código del producto Vendido]],STOCK[],5,FALSE),"-")</f>
        <v xml:space="preserve">Pantalones tejido de rayas </v>
      </c>
      <c r="G611" s="58">
        <v>1</v>
      </c>
      <c r="H611" s="59">
        <v>30</v>
      </c>
      <c r="I611" s="59">
        <f>VENTAS[[#This Row],[Cantidad]]*VENTAS[[#This Row],[Precio Venta]]</f>
        <v>30</v>
      </c>
      <c r="J611" s="59">
        <f>IF(VENTAS[[#This Row],[Nombre del Gestor]]&gt;1,  VENTAS[[#This Row],[Total]]*10%, 0)</f>
        <v>0</v>
      </c>
      <c r="K611" s="59">
        <f>IFERROR(VLOOKUP(VENTAS[[#This Row],[Código del producto Vendido]],STOCK[],16,FALSE)*VENTAS[[#This Row],[Cantidad]] + VLOOKUP(VENTAS[[#This Row],[Código del producto Vendido]],STOCK[],19,FALSE)*VENTAS[[#This Row],[Cantidad]],VENTAS[[#This Row],[Total]])</f>
        <v>12.883333333333333</v>
      </c>
      <c r="L611" s="59">
        <f>VENTAS[[#This Row],[Total]]-VENTAS[[#This Row],[Comisión 10%]]-VENTAS[[#This Row],[Costo SIN Comision]]</f>
        <v>17.116666666666667</v>
      </c>
      <c r="M611" s="59"/>
    </row>
    <row r="612" spans="1:13" ht="20" customHeight="1">
      <c r="A612" s="56" t="s">
        <v>1484</v>
      </c>
      <c r="B612" s="57">
        <f>IFERROR(VLOOKUP(VENTAS[[#This Row],[Código del producto Vendido]],STOCK[],25,FALSE),"-")</f>
        <v>0</v>
      </c>
      <c r="C612" s="57"/>
      <c r="D612" s="57" t="s">
        <v>1485</v>
      </c>
      <c r="E612" s="57" t="s">
        <v>585</v>
      </c>
      <c r="F612" s="58" t="str">
        <f>IFERROR(VLOOKUP(VENTAS[[#This Row],[Código del producto Vendido]],STOCK[],5,FALSE),"-")</f>
        <v>Jeans de pierna recta desgarro</v>
      </c>
      <c r="G612" s="58">
        <v>1</v>
      </c>
      <c r="H612" s="59">
        <v>30</v>
      </c>
      <c r="I612" s="59">
        <f>VENTAS[[#This Row],[Cantidad]]*VENTAS[[#This Row],[Precio Venta]]</f>
        <v>30</v>
      </c>
      <c r="J612" s="59">
        <f>IF(VENTAS[[#This Row],[Nombre del Gestor]]&gt;1,  VENTAS[[#This Row],[Total]]*10%, 0)</f>
        <v>3</v>
      </c>
      <c r="K612" s="59">
        <f>IFERROR(VLOOKUP(VENTAS[[#This Row],[Código del producto Vendido]],STOCK[],16,FALSE)*VENTAS[[#This Row],[Cantidad]] + VLOOKUP(VENTAS[[#This Row],[Código del producto Vendido]],STOCK[],19,FALSE)*VENTAS[[#This Row],[Cantidad]],VENTAS[[#This Row],[Total]])</f>
        <v>18.686666666666667</v>
      </c>
      <c r="L612" s="59">
        <f>VENTAS[[#This Row],[Total]]-VENTAS[[#This Row],[Comisión 10%]]-VENTAS[[#This Row],[Costo SIN Comision]]</f>
        <v>8.3133333333333326</v>
      </c>
      <c r="M612" s="59"/>
    </row>
    <row r="613" spans="1:13" ht="20" customHeight="1">
      <c r="A613" s="56" t="s">
        <v>1484</v>
      </c>
      <c r="B613" s="57">
        <f>IFERROR(VLOOKUP(VENTAS[[#This Row],[Código del producto Vendido]],STOCK[],25,FALSE),"-")</f>
        <v>0</v>
      </c>
      <c r="C613" s="57"/>
      <c r="D613" s="57"/>
      <c r="E613" s="57" t="s">
        <v>585</v>
      </c>
      <c r="F613" s="58" t="str">
        <f>IFERROR(VLOOKUP(VENTAS[[#This Row],[Código del producto Vendido]],STOCK[],5,FALSE),"-")</f>
        <v>Jeans de pierna recta desgarro</v>
      </c>
      <c r="G613" s="58">
        <v>1</v>
      </c>
      <c r="H613" s="59">
        <v>30</v>
      </c>
      <c r="I613" s="59">
        <f>VENTAS[[#This Row],[Cantidad]]*VENTAS[[#This Row],[Precio Venta]]</f>
        <v>30</v>
      </c>
      <c r="J613" s="59">
        <f>IF(VENTAS[[#This Row],[Nombre del Gestor]]&gt;1,  VENTAS[[#This Row],[Total]]*10%, 0)</f>
        <v>0</v>
      </c>
      <c r="K613" s="59">
        <f>IFERROR(VLOOKUP(VENTAS[[#This Row],[Código del producto Vendido]],STOCK[],16,FALSE)*VENTAS[[#This Row],[Cantidad]] + VLOOKUP(VENTAS[[#This Row],[Código del producto Vendido]],STOCK[],19,FALSE)*VENTAS[[#This Row],[Cantidad]],VENTAS[[#This Row],[Total]])</f>
        <v>18.686666666666667</v>
      </c>
      <c r="L613" s="59">
        <f>VENTAS[[#This Row],[Total]]-VENTAS[[#This Row],[Comisión 10%]]-VENTAS[[#This Row],[Costo SIN Comision]]</f>
        <v>11.313333333333333</v>
      </c>
      <c r="M613" s="59"/>
    </row>
    <row r="614" spans="1:13" ht="20" customHeight="1">
      <c r="A614" s="56" t="s">
        <v>1484</v>
      </c>
      <c r="B614" s="57" t="str">
        <f>IFERROR(VLOOKUP(VENTAS[[#This Row],[Código del producto Vendido]],STOCK[],25,FALSE),"-")</f>
        <v>Yenma 19 Mayo</v>
      </c>
      <c r="C614" s="57"/>
      <c r="D614" s="57" t="s">
        <v>1485</v>
      </c>
      <c r="E614" s="57" t="s">
        <v>629</v>
      </c>
      <c r="F614" s="58" t="str">
        <f>IFERROR(VLOOKUP(VENTAS[[#This Row],[Código del producto Vendido]],STOCK[],5,FALSE),"-")</f>
        <v>Blusas Botón Floral Casual</v>
      </c>
      <c r="G614" s="58">
        <v>1</v>
      </c>
      <c r="H614" s="59">
        <v>14</v>
      </c>
      <c r="I614" s="59">
        <f>VENTAS[[#This Row],[Cantidad]]*VENTAS[[#This Row],[Precio Venta]]</f>
        <v>14</v>
      </c>
      <c r="J614" s="59">
        <f>IF(VENTAS[[#This Row],[Nombre del Gestor]]&gt;1,  VENTAS[[#This Row],[Total]]*10%, 0)</f>
        <v>1.4000000000000001</v>
      </c>
      <c r="K614" s="59">
        <f>IFERROR(VLOOKUP(VENTAS[[#This Row],[Código del producto Vendido]],STOCK[],16,FALSE)*VENTAS[[#This Row],[Cantidad]] + VLOOKUP(VENTAS[[#This Row],[Código del producto Vendido]],STOCK[],19,FALSE)*VENTAS[[#This Row],[Cantidad]],VENTAS[[#This Row],[Total]])</f>
        <v>8.2622222222222224</v>
      </c>
      <c r="L614" s="59">
        <f>VENTAS[[#This Row],[Total]]-VENTAS[[#This Row],[Comisión 10%]]-VENTAS[[#This Row],[Costo SIN Comision]]</f>
        <v>4.3377777777777773</v>
      </c>
      <c r="M614" s="59"/>
    </row>
    <row r="615" spans="1:13" ht="20" customHeight="1">
      <c r="A615" s="56" t="s">
        <v>1484</v>
      </c>
      <c r="B615" s="57" t="str">
        <f>IFERROR(VLOOKUP(VENTAS[[#This Row],[Código del producto Vendido]],STOCK[],25,FALSE),"-")</f>
        <v>Recibido Freddy 12Mayo</v>
      </c>
      <c r="C615" s="57"/>
      <c r="D615" s="57"/>
      <c r="E615" s="57" t="s">
        <v>853</v>
      </c>
      <c r="F615" s="58" t="str">
        <f>IFERROR(VLOOKUP(VENTAS[[#This Row],[Código del producto Vendido]],STOCK[],5,FALSE),"-")</f>
        <v>Maxi Vestido Fruncido</v>
      </c>
      <c r="G615" s="58">
        <v>1</v>
      </c>
      <c r="H615" s="59">
        <v>35</v>
      </c>
      <c r="I615" s="59">
        <f>VENTAS[[#This Row],[Cantidad]]*VENTAS[[#This Row],[Precio Venta]]</f>
        <v>35</v>
      </c>
      <c r="J615" s="59">
        <f>IF(VENTAS[[#This Row],[Nombre del Gestor]]&gt;1,  VENTAS[[#This Row],[Total]]*10%, 0)</f>
        <v>0</v>
      </c>
      <c r="K615" s="59">
        <f>IFERROR(VLOOKUP(VENTAS[[#This Row],[Código del producto Vendido]],STOCK[],16,FALSE)*VENTAS[[#This Row],[Cantidad]] + VLOOKUP(VENTAS[[#This Row],[Código del producto Vendido]],STOCK[],19,FALSE)*VENTAS[[#This Row],[Cantidad]],VENTAS[[#This Row],[Total]])</f>
        <v>21.456363636363633</v>
      </c>
      <c r="L615" s="59">
        <f>VENTAS[[#This Row],[Total]]-VENTAS[[#This Row],[Comisión 10%]]-VENTAS[[#This Row],[Costo SIN Comision]]</f>
        <v>13.543636363636367</v>
      </c>
      <c r="M615" s="59"/>
    </row>
    <row r="616" spans="1:13" ht="20" customHeight="1">
      <c r="A616" s="56" t="s">
        <v>1484</v>
      </c>
      <c r="B616" s="57">
        <f>IFERROR(VLOOKUP(VENTAS[[#This Row],[Código del producto Vendido]],STOCK[],25,FALSE),"-")</f>
        <v>0</v>
      </c>
      <c r="C616" s="57"/>
      <c r="D616" s="57"/>
      <c r="E616" s="57" t="s">
        <v>879</v>
      </c>
      <c r="F616" s="58" t="str">
        <f>IFERROR(VLOOKUP(VENTAS[[#This Row],[Código del producto Vendido]],STOCK[],5,FALSE),"-")</f>
        <v>Pantalón business básico</v>
      </c>
      <c r="G616" s="58">
        <v>1</v>
      </c>
      <c r="H616" s="59">
        <v>28</v>
      </c>
      <c r="I616" s="59">
        <f>VENTAS[[#This Row],[Cantidad]]*VENTAS[[#This Row],[Precio Venta]]</f>
        <v>28</v>
      </c>
      <c r="J616" s="59">
        <f>IF(VENTAS[[#This Row],[Nombre del Gestor]]&gt;1,  VENTAS[[#This Row],[Total]]*10%, 0)</f>
        <v>0</v>
      </c>
      <c r="K616" s="59">
        <f>IFERROR(VLOOKUP(VENTAS[[#This Row],[Código del producto Vendido]],STOCK[],16,FALSE)*VENTAS[[#This Row],[Cantidad]] + VLOOKUP(VENTAS[[#This Row],[Código del producto Vendido]],STOCK[],19,FALSE)*VENTAS[[#This Row],[Cantidad]],VENTAS[[#This Row],[Total]])</f>
        <v>21.372272727272726</v>
      </c>
      <c r="L616" s="59">
        <f>VENTAS[[#This Row],[Total]]-VENTAS[[#This Row],[Comisión 10%]]-VENTAS[[#This Row],[Costo SIN Comision]]</f>
        <v>6.6277272727272738</v>
      </c>
      <c r="M616" s="59"/>
    </row>
    <row r="617" spans="1:13" ht="20" customHeight="1">
      <c r="A617" s="56" t="s">
        <v>1484</v>
      </c>
      <c r="B617" s="57" t="str">
        <f>IFERROR(VLOOKUP(VENTAS[[#This Row],[Código del producto Vendido]],STOCK[],25,FALSE),"-")</f>
        <v>Recibido Freddy 12 junio</v>
      </c>
      <c r="C617" s="57"/>
      <c r="D617" s="57"/>
      <c r="E617" s="57" t="s">
        <v>925</v>
      </c>
      <c r="F617" s="58" t="str">
        <f>IFERROR(VLOOKUP(VENTAS[[#This Row],[Código del producto Vendido]],STOCK[],5,FALSE),"-")</f>
        <v>Camisero blanco con pinzas</v>
      </c>
      <c r="G617" s="58">
        <v>1</v>
      </c>
      <c r="H617" s="59">
        <v>25</v>
      </c>
      <c r="I617" s="59">
        <f>VENTAS[[#This Row],[Cantidad]]*VENTAS[[#This Row],[Precio Venta]]</f>
        <v>25</v>
      </c>
      <c r="J617" s="59">
        <f>IF(VENTAS[[#This Row],[Nombre del Gestor]]&gt;1,  VENTAS[[#This Row],[Total]]*10%, 0)</f>
        <v>0</v>
      </c>
      <c r="K617" s="59">
        <f>IFERROR(VLOOKUP(VENTAS[[#This Row],[Código del producto Vendido]],STOCK[],16,FALSE)*VENTAS[[#This Row],[Cantidad]] + VLOOKUP(VENTAS[[#This Row],[Código del producto Vendido]],STOCK[],19,FALSE)*VENTAS[[#This Row],[Cantidad]],VENTAS[[#This Row],[Total]])</f>
        <v>16.8</v>
      </c>
      <c r="L617" s="59">
        <f>VENTAS[[#This Row],[Total]]-VENTAS[[#This Row],[Comisión 10%]]-VENTAS[[#This Row],[Costo SIN Comision]]</f>
        <v>8.1999999999999993</v>
      </c>
      <c r="M617" s="59"/>
    </row>
    <row r="618" spans="1:13" ht="20" customHeight="1">
      <c r="A618" s="56" t="s">
        <v>1484</v>
      </c>
      <c r="B618" s="57" t="str">
        <f>IFERROR(VLOOKUP(VENTAS[[#This Row],[Código del producto Vendido]],STOCK[],25,FALSE),"-")</f>
        <v>Viaje Agosto</v>
      </c>
      <c r="C618" s="57"/>
      <c r="D618" s="57"/>
      <c r="E618" s="57" t="s">
        <v>1039</v>
      </c>
      <c r="F618" s="58" t="str">
        <f>IFERROR(VLOOKUP(VENTAS[[#This Row],[Código del producto Vendido]],STOCK[],5,FALSE),"-")</f>
        <v>Falda negra con flores y abertura</v>
      </c>
      <c r="G618" s="58">
        <v>1</v>
      </c>
      <c r="H618" s="59">
        <v>19</v>
      </c>
      <c r="I618" s="59">
        <f>VENTAS[[#This Row],[Cantidad]]*VENTAS[[#This Row],[Precio Venta]]</f>
        <v>19</v>
      </c>
      <c r="J618" s="59">
        <f>IF(VENTAS[[#This Row],[Nombre del Gestor]]&gt;1,  VENTAS[[#This Row],[Total]]*10%, 0)</f>
        <v>0</v>
      </c>
      <c r="K618" s="59">
        <f>IFERROR(VLOOKUP(VENTAS[[#This Row],[Código del producto Vendido]],STOCK[],16,FALSE)*VENTAS[[#This Row],[Cantidad]] + VLOOKUP(VENTAS[[#This Row],[Código del producto Vendido]],STOCK[],19,FALSE)*VENTAS[[#This Row],[Cantidad]],VENTAS[[#This Row],[Total]])</f>
        <v>10.77</v>
      </c>
      <c r="L618" s="59">
        <f>VENTAS[[#This Row],[Total]]-VENTAS[[#This Row],[Comisión 10%]]-VENTAS[[#This Row],[Costo SIN Comision]]</f>
        <v>8.23</v>
      </c>
      <c r="M618" s="59"/>
    </row>
    <row r="619" spans="1:13" ht="20" customHeight="1">
      <c r="A619" s="56" t="s">
        <v>1484</v>
      </c>
      <c r="B619" s="57" t="str">
        <f>IFERROR(VLOOKUP(VENTAS[[#This Row],[Código del producto Vendido]],STOCK[],25,FALSE),"-")</f>
        <v>Recibido Freddy 24Mayo</v>
      </c>
      <c r="C619" s="57"/>
      <c r="D619" s="57"/>
      <c r="E619" s="57" t="s">
        <v>902</v>
      </c>
      <c r="F619" s="58" t="str">
        <f>IFERROR(VLOOKUP(VENTAS[[#This Row],[Código del producto Vendido]],STOCK[],5,FALSE),"-")</f>
        <v>Top Dreamer Negro</v>
      </c>
      <c r="G619" s="58">
        <v>1</v>
      </c>
      <c r="H619" s="59">
        <v>12</v>
      </c>
      <c r="I619" s="59">
        <f>VENTAS[[#This Row],[Cantidad]]*VENTAS[[#This Row],[Precio Venta]]</f>
        <v>12</v>
      </c>
      <c r="J619" s="59">
        <f>IF(VENTAS[[#This Row],[Nombre del Gestor]]&gt;1,  VENTAS[[#This Row],[Total]]*10%, 0)</f>
        <v>0</v>
      </c>
      <c r="K619" s="59">
        <f>IFERROR(VLOOKUP(VENTAS[[#This Row],[Código del producto Vendido]],STOCK[],16,FALSE)*VENTAS[[#This Row],[Cantidad]] + VLOOKUP(VENTAS[[#This Row],[Código del producto Vendido]],STOCK[],19,FALSE)*VENTAS[[#This Row],[Cantidad]],VENTAS[[#This Row],[Total]])</f>
        <v>7.1568181818181813</v>
      </c>
      <c r="L619" s="59">
        <f>VENTAS[[#This Row],[Total]]-VENTAS[[#This Row],[Comisión 10%]]-VENTAS[[#This Row],[Costo SIN Comision]]</f>
        <v>4.8431818181818187</v>
      </c>
      <c r="M619" s="59"/>
    </row>
    <row r="620" spans="1:13" ht="20" customHeight="1">
      <c r="A620" s="56" t="s">
        <v>1484</v>
      </c>
      <c r="B620" s="57" t="str">
        <f>IFERROR(VLOOKUP(VENTAS[[#This Row],[Código del producto Vendido]],STOCK[],25,FALSE),"-")</f>
        <v>Viaje Agosto</v>
      </c>
      <c r="C620" s="57"/>
      <c r="D620" s="57"/>
      <c r="E620" s="57" t="s">
        <v>1081</v>
      </c>
      <c r="F620" s="58" t="str">
        <f>IFERROR(VLOOKUP(VENTAS[[#This Row],[Código del producto Vendido]],STOCK[],5,FALSE),"-")</f>
        <v>Maxi vestido playero naranja quemada</v>
      </c>
      <c r="G620" s="58">
        <v>2</v>
      </c>
      <c r="H620" s="59">
        <v>35</v>
      </c>
      <c r="I620" s="59">
        <f>VENTAS[[#This Row],[Cantidad]]*VENTAS[[#This Row],[Precio Venta]]</f>
        <v>70</v>
      </c>
      <c r="J620" s="59">
        <f>IF(VENTAS[[#This Row],[Nombre del Gestor]]&gt;1,  VENTAS[[#This Row],[Total]]*10%, 0)</f>
        <v>0</v>
      </c>
      <c r="K620" s="59">
        <f>IFERROR(VLOOKUP(VENTAS[[#This Row],[Código del producto Vendido]],STOCK[],16,FALSE)*VENTAS[[#This Row],[Cantidad]] + VLOOKUP(VENTAS[[#This Row],[Código del producto Vendido]],STOCK[],19,FALSE)*VENTAS[[#This Row],[Cantidad]],VENTAS[[#This Row],[Total]])</f>
        <v>47.9</v>
      </c>
      <c r="L620" s="59">
        <f>VENTAS[[#This Row],[Total]]-VENTAS[[#This Row],[Comisión 10%]]-VENTAS[[#This Row],[Costo SIN Comision]]</f>
        <v>22.1</v>
      </c>
      <c r="M620" s="59"/>
    </row>
    <row r="621" spans="1:13" ht="20" customHeight="1">
      <c r="A621" s="56" t="s">
        <v>1484</v>
      </c>
      <c r="B621" s="57">
        <f>IFERROR(VLOOKUP(VENTAS[[#This Row],[Código del producto Vendido]],STOCK[],25,FALSE),"-")</f>
        <v>0</v>
      </c>
      <c r="C621" s="57"/>
      <c r="D621" s="57"/>
      <c r="E621" s="57" t="s">
        <v>1109</v>
      </c>
      <c r="F621" s="58" t="str">
        <f>IFERROR(VLOOKUP(VENTAS[[#This Row],[Código del producto Vendido]],STOCK[],5,FALSE),"-")</f>
        <v>Blazer Crema</v>
      </c>
      <c r="G621" s="58">
        <v>1</v>
      </c>
      <c r="H621" s="59">
        <v>40</v>
      </c>
      <c r="I621" s="59">
        <f>VENTAS[[#This Row],[Cantidad]]*VENTAS[[#This Row],[Precio Venta]]</f>
        <v>40</v>
      </c>
      <c r="J621" s="59">
        <f>IF(VENTAS[[#This Row],[Nombre del Gestor]]&gt;1,  VENTAS[[#This Row],[Total]]*10%, 0)</f>
        <v>0</v>
      </c>
      <c r="K621" s="59">
        <f>IFERROR(VLOOKUP(VENTAS[[#This Row],[Código del producto Vendido]],STOCK[],16,FALSE)*VENTAS[[#This Row],[Cantidad]] + VLOOKUP(VENTAS[[#This Row],[Código del producto Vendido]],STOCK[],19,FALSE)*VENTAS[[#This Row],[Cantidad]],VENTAS[[#This Row],[Total]])</f>
        <v>30</v>
      </c>
      <c r="L621" s="59">
        <f>VENTAS[[#This Row],[Total]]-VENTAS[[#This Row],[Comisión 10%]]-VENTAS[[#This Row],[Costo SIN Comision]]</f>
        <v>10</v>
      </c>
      <c r="M621" s="59"/>
    </row>
    <row r="622" spans="1:13" ht="20" customHeight="1">
      <c r="A622" s="56" t="s">
        <v>1484</v>
      </c>
      <c r="B622" s="57">
        <f>IFERROR(VLOOKUP(VENTAS[[#This Row],[Código del producto Vendido]],STOCK[],25,FALSE),"-")</f>
        <v>0</v>
      </c>
      <c r="C622" s="57"/>
      <c r="D622" s="57"/>
      <c r="E622" s="57" t="s">
        <v>1114</v>
      </c>
      <c r="F622" s="58" t="str">
        <f>IFERROR(VLOOKUP(VENTAS[[#This Row],[Código del producto Vendido]],STOCK[],5,FALSE),"-")</f>
        <v xml:space="preserve">Camisa Blanca </v>
      </c>
      <c r="G622" s="58">
        <v>1</v>
      </c>
      <c r="H622" s="59">
        <v>25</v>
      </c>
      <c r="I622" s="59">
        <f>VENTAS[[#This Row],[Cantidad]]*VENTAS[[#This Row],[Precio Venta]]</f>
        <v>25</v>
      </c>
      <c r="J622" s="59">
        <f>IF(VENTAS[[#This Row],[Nombre del Gestor]]&gt;1,  VENTAS[[#This Row],[Total]]*10%, 0)</f>
        <v>0</v>
      </c>
      <c r="K622" s="59">
        <f>IFERROR(VLOOKUP(VENTAS[[#This Row],[Código del producto Vendido]],STOCK[],16,FALSE)*VENTAS[[#This Row],[Cantidad]] + VLOOKUP(VENTAS[[#This Row],[Código del producto Vendido]],STOCK[],19,FALSE)*VENTAS[[#This Row],[Cantidad]],VENTAS[[#This Row],[Total]])</f>
        <v>19</v>
      </c>
      <c r="L622" s="59">
        <f>VENTAS[[#This Row],[Total]]-VENTAS[[#This Row],[Comisión 10%]]-VENTAS[[#This Row],[Costo SIN Comision]]</f>
        <v>6</v>
      </c>
      <c r="M622" s="59"/>
    </row>
    <row r="623" spans="1:13" ht="20" customHeight="1">
      <c r="A623" s="56" t="s">
        <v>1484</v>
      </c>
      <c r="B623" s="57">
        <f>IFERROR(VLOOKUP(VENTAS[[#This Row],[Código del producto Vendido]],STOCK[],25,FALSE),"-")</f>
        <v>0</v>
      </c>
      <c r="C623" s="57"/>
      <c r="D623" s="57"/>
      <c r="E623" s="57" t="s">
        <v>1206</v>
      </c>
      <c r="F623" s="58" t="str">
        <f>IFERROR(VLOOKUP(VENTAS[[#This Row],[Código del producto Vendido]],STOCK[],5,FALSE),"-")</f>
        <v>Blusa Camisa de puño largo</v>
      </c>
      <c r="G623" s="58">
        <v>2</v>
      </c>
      <c r="H623" s="59">
        <v>25</v>
      </c>
      <c r="I623" s="59">
        <f>VENTAS[[#This Row],[Cantidad]]*VENTAS[[#This Row],[Precio Venta]]</f>
        <v>50</v>
      </c>
      <c r="J623" s="59">
        <f>IF(VENTAS[[#This Row],[Nombre del Gestor]]&gt;1,  VENTAS[[#This Row],[Total]]*10%, 0)</f>
        <v>0</v>
      </c>
      <c r="K623" s="59">
        <f>IFERROR(VLOOKUP(VENTAS[[#This Row],[Código del producto Vendido]],STOCK[],16,FALSE)*VENTAS[[#This Row],[Cantidad]] + VLOOKUP(VENTAS[[#This Row],[Código del producto Vendido]],STOCK[],19,FALSE)*VENTAS[[#This Row],[Cantidad]],VENTAS[[#This Row],[Total]])</f>
        <v>32.74</v>
      </c>
      <c r="L623" s="59">
        <f>VENTAS[[#This Row],[Total]]-VENTAS[[#This Row],[Comisión 10%]]-VENTAS[[#This Row],[Costo SIN Comision]]</f>
        <v>17.259999999999998</v>
      </c>
      <c r="M623" s="59"/>
    </row>
    <row r="624" spans="1:13" ht="20" customHeight="1">
      <c r="A624" s="56" t="s">
        <v>1484</v>
      </c>
      <c r="B624" s="57">
        <f>IFERROR(VLOOKUP(VENTAS[[#This Row],[Código del producto Vendido]],STOCK[],25,FALSE),"-")</f>
        <v>0</v>
      </c>
      <c r="C624" s="57"/>
      <c r="D624" s="57"/>
      <c r="E624" s="57" t="s">
        <v>1207</v>
      </c>
      <c r="F624" s="58" t="str">
        <f>IFERROR(VLOOKUP(VENTAS[[#This Row],[Código del producto Vendido]],STOCK[],5,FALSE),"-")</f>
        <v>Blusa camisa de puño largo</v>
      </c>
      <c r="G624" s="58">
        <v>1</v>
      </c>
      <c r="H624" s="59">
        <v>25</v>
      </c>
      <c r="I624" s="59">
        <f>VENTAS[[#This Row],[Cantidad]]*VENTAS[[#This Row],[Precio Venta]]</f>
        <v>25</v>
      </c>
      <c r="J624" s="59">
        <f>IF(VENTAS[[#This Row],[Nombre del Gestor]]&gt;1,  VENTAS[[#This Row],[Total]]*10%, 0)</f>
        <v>0</v>
      </c>
      <c r="K624" s="59">
        <f>IFERROR(VLOOKUP(VENTAS[[#This Row],[Código del producto Vendido]],STOCK[],16,FALSE)*VENTAS[[#This Row],[Cantidad]] + VLOOKUP(VENTAS[[#This Row],[Código del producto Vendido]],STOCK[],19,FALSE)*VENTAS[[#This Row],[Cantidad]],VENTAS[[#This Row],[Total]])</f>
        <v>16.37</v>
      </c>
      <c r="L624" s="59">
        <f>VENTAS[[#This Row],[Total]]-VENTAS[[#This Row],[Comisión 10%]]-VENTAS[[#This Row],[Costo SIN Comision]]</f>
        <v>8.629999999999999</v>
      </c>
      <c r="M624" s="59"/>
    </row>
    <row r="625" spans="1:13" ht="20" customHeight="1">
      <c r="A625" s="56" t="s">
        <v>1484</v>
      </c>
      <c r="B625" s="57">
        <f>IFERROR(VLOOKUP(VENTAS[[#This Row],[Código del producto Vendido]],STOCK[],25,FALSE),"-")</f>
        <v>0</v>
      </c>
      <c r="C625" s="57"/>
      <c r="D625" s="57"/>
      <c r="E625" s="57" t="s">
        <v>1208</v>
      </c>
      <c r="F625" s="58" t="str">
        <f>IFERROR(VLOOKUP(VENTAS[[#This Row],[Código del producto Vendido]],STOCK[],5,FALSE),"-")</f>
        <v>Camisa entallada dazy</v>
      </c>
      <c r="G625" s="58">
        <v>2</v>
      </c>
      <c r="H625" s="59">
        <v>25</v>
      </c>
      <c r="I625" s="59">
        <f>VENTAS[[#This Row],[Cantidad]]*VENTAS[[#This Row],[Precio Venta]]</f>
        <v>50</v>
      </c>
      <c r="J625" s="59">
        <f>IF(VENTAS[[#This Row],[Nombre del Gestor]]&gt;1,  VENTAS[[#This Row],[Total]]*10%, 0)</f>
        <v>0</v>
      </c>
      <c r="K625" s="59">
        <f>IFERROR(VLOOKUP(VENTAS[[#This Row],[Código del producto Vendido]],STOCK[],16,FALSE)*VENTAS[[#This Row],[Cantidad]] + VLOOKUP(VENTAS[[#This Row],[Código del producto Vendido]],STOCK[],19,FALSE)*VENTAS[[#This Row],[Cantidad]],VENTAS[[#This Row],[Total]])</f>
        <v>31.299999999999997</v>
      </c>
      <c r="L625" s="59">
        <f>VENTAS[[#This Row],[Total]]-VENTAS[[#This Row],[Comisión 10%]]-VENTAS[[#This Row],[Costo SIN Comision]]</f>
        <v>18.700000000000003</v>
      </c>
      <c r="M625" s="59"/>
    </row>
    <row r="626" spans="1:13" ht="20" customHeight="1">
      <c r="A626" s="56" t="s">
        <v>1484</v>
      </c>
      <c r="B626" s="57">
        <f>IFERROR(VLOOKUP(VENTAS[[#This Row],[Código del producto Vendido]],STOCK[],25,FALSE),"-")</f>
        <v>0</v>
      </c>
      <c r="C626" s="57"/>
      <c r="D626" s="57"/>
      <c r="E626" s="57" t="s">
        <v>1209</v>
      </c>
      <c r="F626" s="58" t="str">
        <f>IFERROR(VLOOKUP(VENTAS[[#This Row],[Código del producto Vendido]],STOCK[],5,FALSE),"-")</f>
        <v>Camisa entallada dazy</v>
      </c>
      <c r="G626" s="58">
        <v>2</v>
      </c>
      <c r="H626" s="59">
        <v>25</v>
      </c>
      <c r="I626" s="59">
        <f>VENTAS[[#This Row],[Cantidad]]*VENTAS[[#This Row],[Precio Venta]]</f>
        <v>50</v>
      </c>
      <c r="J626" s="59">
        <f>IF(VENTAS[[#This Row],[Nombre del Gestor]]&gt;1,  VENTAS[[#This Row],[Total]]*10%, 0)</f>
        <v>0</v>
      </c>
      <c r="K626" s="59">
        <f>IFERROR(VLOOKUP(VENTAS[[#This Row],[Código del producto Vendido]],STOCK[],16,FALSE)*VENTAS[[#This Row],[Cantidad]] + VLOOKUP(VENTAS[[#This Row],[Código del producto Vendido]],STOCK[],19,FALSE)*VENTAS[[#This Row],[Cantidad]],VENTAS[[#This Row],[Total]])</f>
        <v>31.299999999999997</v>
      </c>
      <c r="L626" s="59">
        <f>VENTAS[[#This Row],[Total]]-VENTAS[[#This Row],[Comisión 10%]]-VENTAS[[#This Row],[Costo SIN Comision]]</f>
        <v>18.700000000000003</v>
      </c>
      <c r="M626" s="59"/>
    </row>
    <row r="627" spans="1:13" ht="20" customHeight="1">
      <c r="A627" s="56" t="s">
        <v>1484</v>
      </c>
      <c r="B627" s="57">
        <f>IFERROR(VLOOKUP(VENTAS[[#This Row],[Código del producto Vendido]],STOCK[],25,FALSE),"-")</f>
        <v>0</v>
      </c>
      <c r="C627" s="57"/>
      <c r="D627" s="57"/>
      <c r="E627" s="57" t="s">
        <v>1236</v>
      </c>
      <c r="F627" s="58" t="str">
        <f>IFERROR(VLOOKUP(VENTAS[[#This Row],[Código del producto Vendido]],STOCK[],5,FALSE),"-")</f>
        <v>Playera negra de cuello cisne</v>
      </c>
      <c r="G627" s="58">
        <v>1</v>
      </c>
      <c r="H627" s="59">
        <v>18</v>
      </c>
      <c r="I627" s="59">
        <f>VENTAS[[#This Row],[Cantidad]]*VENTAS[[#This Row],[Precio Venta]]</f>
        <v>18</v>
      </c>
      <c r="J627" s="59">
        <f>IF(VENTAS[[#This Row],[Nombre del Gestor]]&gt;1,  VENTAS[[#This Row],[Total]]*10%, 0)</f>
        <v>0</v>
      </c>
      <c r="K627" s="59">
        <f>IFERROR(VLOOKUP(VENTAS[[#This Row],[Código del producto Vendido]],STOCK[],16,FALSE)*VENTAS[[#This Row],[Cantidad]] + VLOOKUP(VENTAS[[#This Row],[Código del producto Vendido]],STOCK[],19,FALSE)*VENTAS[[#This Row],[Cantidad]],VENTAS[[#This Row],[Total]])</f>
        <v>11.32</v>
      </c>
      <c r="L627" s="59">
        <f>VENTAS[[#This Row],[Total]]-VENTAS[[#This Row],[Comisión 10%]]-VENTAS[[#This Row],[Costo SIN Comision]]</f>
        <v>6.68</v>
      </c>
      <c r="M627" s="59"/>
    </row>
    <row r="628" spans="1:13" ht="20" customHeight="1">
      <c r="A628" s="56" t="s">
        <v>1484</v>
      </c>
      <c r="B628" s="57">
        <f>IFERROR(VLOOKUP(VENTAS[[#This Row],[Código del producto Vendido]],STOCK[],25,FALSE),"-")</f>
        <v>0</v>
      </c>
      <c r="C628" s="57"/>
      <c r="D628" s="57"/>
      <c r="E628" s="57" t="s">
        <v>1238</v>
      </c>
      <c r="F628" s="58" t="str">
        <f>IFERROR(VLOOKUP(VENTAS[[#This Row],[Código del producto Vendido]],STOCK[],5,FALSE),"-")</f>
        <v>Playera negra de cuello cisne</v>
      </c>
      <c r="G628" s="58">
        <v>1</v>
      </c>
      <c r="H628" s="59">
        <v>18</v>
      </c>
      <c r="I628" s="59">
        <f>VENTAS[[#This Row],[Cantidad]]*VENTAS[[#This Row],[Precio Venta]]</f>
        <v>18</v>
      </c>
      <c r="J628" s="59">
        <f>IF(VENTAS[[#This Row],[Nombre del Gestor]]&gt;1,  VENTAS[[#This Row],[Total]]*10%, 0)</f>
        <v>0</v>
      </c>
      <c r="K628" s="59">
        <f>IFERROR(VLOOKUP(VENTAS[[#This Row],[Código del producto Vendido]],STOCK[],16,FALSE)*VENTAS[[#This Row],[Cantidad]] + VLOOKUP(VENTAS[[#This Row],[Código del producto Vendido]],STOCK[],19,FALSE)*VENTAS[[#This Row],[Cantidad]],VENTAS[[#This Row],[Total]])</f>
        <v>11.32</v>
      </c>
      <c r="L628" s="59">
        <f>VENTAS[[#This Row],[Total]]-VENTAS[[#This Row],[Comisión 10%]]-VENTAS[[#This Row],[Costo SIN Comision]]</f>
        <v>6.68</v>
      </c>
      <c r="M628" s="59"/>
    </row>
    <row r="629" spans="1:13" ht="20" customHeight="1">
      <c r="A629" s="56" t="s">
        <v>1484</v>
      </c>
      <c r="B629" s="57" t="str">
        <f>IFERROR(VLOOKUP(VENTAS[[#This Row],[Código del producto Vendido]],STOCK[],25,FALSE),"-")</f>
        <v>Compra 11 dic 2023</v>
      </c>
      <c r="C629" s="57"/>
      <c r="D629" s="57"/>
      <c r="E629" s="57" t="s">
        <v>1244</v>
      </c>
      <c r="F629" s="58" t="str">
        <f>IFERROR(VLOOKUP(VENTAS[[#This Row],[Código del producto Vendido]],STOCK[],5,FALSE),"-")</f>
        <v>Top bustier corsetero</v>
      </c>
      <c r="G629" s="58">
        <v>1</v>
      </c>
      <c r="H629" s="59">
        <v>22</v>
      </c>
      <c r="I629" s="59">
        <f>VENTAS[[#This Row],[Cantidad]]*VENTAS[[#This Row],[Precio Venta]]</f>
        <v>22</v>
      </c>
      <c r="J629" s="59">
        <f>IF(VENTAS[[#This Row],[Nombre del Gestor]]&gt;1,  VENTAS[[#This Row],[Total]]*10%, 0)</f>
        <v>0</v>
      </c>
      <c r="K629" s="59">
        <f>IFERROR(VLOOKUP(VENTAS[[#This Row],[Código del producto Vendido]],STOCK[],16,FALSE)*VENTAS[[#This Row],[Cantidad]] + VLOOKUP(VENTAS[[#This Row],[Código del producto Vendido]],STOCK[],19,FALSE)*VENTAS[[#This Row],[Cantidad]],VENTAS[[#This Row],[Total]])</f>
        <v>5.5</v>
      </c>
      <c r="L629" s="59">
        <f>VENTAS[[#This Row],[Total]]-VENTAS[[#This Row],[Comisión 10%]]-VENTAS[[#This Row],[Costo SIN Comision]]</f>
        <v>16.5</v>
      </c>
      <c r="M629" s="59"/>
    </row>
    <row r="630" spans="1:13" ht="20" customHeight="1">
      <c r="A630" s="56" t="s">
        <v>1484</v>
      </c>
      <c r="B630" s="57">
        <f>IFERROR(VLOOKUP(VENTAS[[#This Row],[Código del producto Vendido]],STOCK[],25,FALSE),"-")</f>
        <v>0</v>
      </c>
      <c r="C630" s="57"/>
      <c r="D630" s="57"/>
      <c r="E630" s="57" t="s">
        <v>1251</v>
      </c>
      <c r="F630" s="58" t="str">
        <f>IFERROR(VLOOKUP(VENTAS[[#This Row],[Código del producto Vendido]],STOCK[],5,FALSE),"-")</f>
        <v>Vestido acanalado cruzado color crema</v>
      </c>
      <c r="G630" s="58">
        <v>2</v>
      </c>
      <c r="H630" s="59">
        <v>28</v>
      </c>
      <c r="I630" s="59">
        <f>VENTAS[[#This Row],[Cantidad]]*VENTAS[[#This Row],[Precio Venta]]</f>
        <v>56</v>
      </c>
      <c r="J630" s="59">
        <f>IF(VENTAS[[#This Row],[Nombre del Gestor]]&gt;1,  VENTAS[[#This Row],[Total]]*10%, 0)</f>
        <v>0</v>
      </c>
      <c r="K630" s="59">
        <f>IFERROR(VLOOKUP(VENTAS[[#This Row],[Código del producto Vendido]],STOCK[],16,FALSE)*VENTAS[[#This Row],[Cantidad]] + VLOOKUP(VENTAS[[#This Row],[Código del producto Vendido]],STOCK[],19,FALSE)*VENTAS[[#This Row],[Cantidad]],VENTAS[[#This Row],[Total]])</f>
        <v>49.18</v>
      </c>
      <c r="L630" s="59">
        <f>VENTAS[[#This Row],[Total]]-VENTAS[[#This Row],[Comisión 10%]]-VENTAS[[#This Row],[Costo SIN Comision]]</f>
        <v>6.82</v>
      </c>
      <c r="M630" s="59"/>
    </row>
    <row r="631" spans="1:13" ht="20" customHeight="1">
      <c r="A631" s="56" t="s">
        <v>1484</v>
      </c>
      <c r="B631" s="57">
        <f>IFERROR(VLOOKUP(VENTAS[[#This Row],[Código del producto Vendido]],STOCK[],25,FALSE),"-")</f>
        <v>0</v>
      </c>
      <c r="C631" s="57"/>
      <c r="D631" s="57"/>
      <c r="E631" s="57" t="s">
        <v>1252</v>
      </c>
      <c r="F631" s="58" t="str">
        <f>IFERROR(VLOOKUP(VENTAS[[#This Row],[Código del producto Vendido]],STOCK[],5,FALSE),"-")</f>
        <v>Short de tela suave con cinturón</v>
      </c>
      <c r="G631" s="58">
        <v>1</v>
      </c>
      <c r="H631" s="59">
        <v>20</v>
      </c>
      <c r="I631" s="59">
        <f>VENTAS[[#This Row],[Cantidad]]*VENTAS[[#This Row],[Precio Venta]]</f>
        <v>20</v>
      </c>
      <c r="J631" s="59">
        <f>IF(VENTAS[[#This Row],[Nombre del Gestor]]&gt;1,  VENTAS[[#This Row],[Total]]*10%, 0)</f>
        <v>0</v>
      </c>
      <c r="K631" s="59">
        <f>IFERROR(VLOOKUP(VENTAS[[#This Row],[Código del producto Vendido]],STOCK[],16,FALSE)*VENTAS[[#This Row],[Cantidad]] + VLOOKUP(VENTAS[[#This Row],[Código del producto Vendido]],STOCK[],19,FALSE)*VENTAS[[#This Row],[Cantidad]],VENTAS[[#This Row],[Total]])</f>
        <v>12.99</v>
      </c>
      <c r="L631" s="59">
        <f>VENTAS[[#This Row],[Total]]-VENTAS[[#This Row],[Comisión 10%]]-VENTAS[[#This Row],[Costo SIN Comision]]</f>
        <v>7.01</v>
      </c>
      <c r="M631" s="59"/>
    </row>
    <row r="632" spans="1:13" ht="20" customHeight="1">
      <c r="A632" s="56" t="s">
        <v>1484</v>
      </c>
      <c r="B632" s="57" t="str">
        <f>IFERROR(VLOOKUP(VENTAS[[#This Row],[Código del producto Vendido]],STOCK[],25,FALSE),"-")</f>
        <v>Yenma 19 Mayo</v>
      </c>
      <c r="C632" s="57"/>
      <c r="D632" s="57"/>
      <c r="E632" s="57" t="s">
        <v>603</v>
      </c>
      <c r="F632" s="58" t="str">
        <f>IFERROR(VLOOKUP(VENTAS[[#This Row],[Código del producto Vendido]],STOCK[],5,FALSE),"-")</f>
        <v>Vestido de satén ajustado de tirantes fruncido</v>
      </c>
      <c r="G632" s="58">
        <v>1</v>
      </c>
      <c r="H632" s="59">
        <v>25</v>
      </c>
      <c r="I632" s="59">
        <f>VENTAS[[#This Row],[Cantidad]]*VENTAS[[#This Row],[Precio Venta]]</f>
        <v>25</v>
      </c>
      <c r="J632" s="59">
        <f>IF(VENTAS[[#This Row],[Nombre del Gestor]]&gt;1,  VENTAS[[#This Row],[Total]]*10%, 0)</f>
        <v>0</v>
      </c>
      <c r="K632" s="59">
        <f>IFERROR(VLOOKUP(VENTAS[[#This Row],[Código del producto Vendido]],STOCK[],16,FALSE)*VENTAS[[#This Row],[Cantidad]] + VLOOKUP(VENTAS[[#This Row],[Código del producto Vendido]],STOCK[],19,FALSE)*VENTAS[[#This Row],[Cantidad]],VENTAS[[#This Row],[Total]])</f>
        <v>12.875555555555556</v>
      </c>
      <c r="L632" s="59">
        <f>VENTAS[[#This Row],[Total]]-VENTAS[[#This Row],[Comisión 10%]]-VENTAS[[#This Row],[Costo SIN Comision]]</f>
        <v>12.124444444444444</v>
      </c>
      <c r="M632" s="59"/>
    </row>
    <row r="633" spans="1:13" ht="20" customHeight="1">
      <c r="A633" s="56" t="s">
        <v>1484</v>
      </c>
      <c r="B633" s="57">
        <f>IFERROR(VLOOKUP(VENTAS[[#This Row],[Código del producto Vendido]],STOCK[],25,FALSE),"-")</f>
        <v>0</v>
      </c>
      <c r="C633" s="57"/>
      <c r="D633" s="57"/>
      <c r="E633" s="57" t="s">
        <v>756</v>
      </c>
      <c r="F633" s="58" t="str">
        <f>IFERROR(VLOOKUP(VENTAS[[#This Row],[Código del producto Vendido]],STOCK[],5,FALSE),"-")</f>
        <v>Vestido con estampado jungla</v>
      </c>
      <c r="G633" s="58">
        <v>1</v>
      </c>
      <c r="H633" s="59">
        <v>16</v>
      </c>
      <c r="I633" s="59">
        <f>VENTAS[[#This Row],[Cantidad]]*VENTAS[[#This Row],[Precio Venta]]</f>
        <v>16</v>
      </c>
      <c r="J633" s="59">
        <f>IF(VENTAS[[#This Row],[Nombre del Gestor]]&gt;1,  VENTAS[[#This Row],[Total]]*10%, 0)</f>
        <v>0</v>
      </c>
      <c r="K633" s="59">
        <f>IFERROR(VLOOKUP(VENTAS[[#This Row],[Código del producto Vendido]],STOCK[],16,FALSE)*VENTAS[[#This Row],[Cantidad]] + VLOOKUP(VENTAS[[#This Row],[Código del producto Vendido]],STOCK[],19,FALSE)*VENTAS[[#This Row],[Cantidad]],VENTAS[[#This Row],[Total]])</f>
        <v>10.722222222222221</v>
      </c>
      <c r="L633" s="59">
        <f>VENTAS[[#This Row],[Total]]-VENTAS[[#This Row],[Comisión 10%]]-VENTAS[[#This Row],[Costo SIN Comision]]</f>
        <v>5.2777777777777786</v>
      </c>
      <c r="M633" s="59"/>
    </row>
    <row r="634" spans="1:13" ht="20" customHeight="1">
      <c r="A634" s="56" t="s">
        <v>1484</v>
      </c>
      <c r="B634" s="57" t="str">
        <f>IFERROR(VLOOKUP(VENTAS[[#This Row],[Código del producto Vendido]],STOCK[],25,FALSE),"-")</f>
        <v>Compra 7/12/2023</v>
      </c>
      <c r="C634" s="57"/>
      <c r="D634" s="57"/>
      <c r="E634" s="57" t="s">
        <v>1348</v>
      </c>
      <c r="F634" s="58" t="str">
        <f>IFERROR(VLOOKUP(VENTAS[[#This Row],[Código del producto Vendido]],STOCK[],5,FALSE),"-")</f>
        <v>Top Bustier encaje</v>
      </c>
      <c r="G634" s="58">
        <v>1</v>
      </c>
      <c r="H634" s="59">
        <v>22</v>
      </c>
      <c r="I634" s="59">
        <f>VENTAS[[#This Row],[Cantidad]]*VENTAS[[#This Row],[Precio Venta]]</f>
        <v>22</v>
      </c>
      <c r="J634" s="59">
        <f>IF(VENTAS[[#This Row],[Nombre del Gestor]]&gt;1,  VENTAS[[#This Row],[Total]]*10%, 0)</f>
        <v>0</v>
      </c>
      <c r="K634" s="59">
        <f>IFERROR(VLOOKUP(VENTAS[[#This Row],[Código del producto Vendido]],STOCK[],16,FALSE)*VENTAS[[#This Row],[Cantidad]] + VLOOKUP(VENTAS[[#This Row],[Código del producto Vendido]],STOCK[],19,FALSE)*VENTAS[[#This Row],[Cantidad]],VENTAS[[#This Row],[Total]])</f>
        <v>14.7</v>
      </c>
      <c r="L634" s="59">
        <f>VENTAS[[#This Row],[Total]]-VENTAS[[#This Row],[Comisión 10%]]-VENTAS[[#This Row],[Costo SIN Comision]]</f>
        <v>7.3000000000000007</v>
      </c>
      <c r="M634" s="59"/>
    </row>
    <row r="635" spans="1:13" ht="20" customHeight="1">
      <c r="A635" s="56" t="s">
        <v>1484</v>
      </c>
      <c r="B635" s="57" t="str">
        <f>IFERROR(VLOOKUP(VENTAS[[#This Row],[Código del producto Vendido]],STOCK[],25,FALSE),"-")</f>
        <v>Compra 7/12/2023</v>
      </c>
      <c r="C635" s="57"/>
      <c r="D635" s="57"/>
      <c r="E635" s="57" t="s">
        <v>1361</v>
      </c>
      <c r="F635" s="58" t="str">
        <f>IFERROR(VLOOKUP(VENTAS[[#This Row],[Código del producto Vendido]],STOCK[],5,FALSE),"-")</f>
        <v>Gafas de sol Dama</v>
      </c>
      <c r="G635" s="58">
        <v>1</v>
      </c>
      <c r="H635" s="59">
        <v>9</v>
      </c>
      <c r="I635" s="59">
        <f>VENTAS[[#This Row],[Cantidad]]*VENTAS[[#This Row],[Precio Venta]]</f>
        <v>9</v>
      </c>
      <c r="J635" s="59">
        <f>IF(VENTAS[[#This Row],[Nombre del Gestor]]&gt;1,  VENTAS[[#This Row],[Total]]*10%, 0)</f>
        <v>0</v>
      </c>
      <c r="K635" s="59">
        <f>IFERROR(VLOOKUP(VENTAS[[#This Row],[Código del producto Vendido]],STOCK[],16,FALSE)*VENTAS[[#This Row],[Cantidad]] + VLOOKUP(VENTAS[[#This Row],[Código del producto Vendido]],STOCK[],19,FALSE)*VENTAS[[#This Row],[Cantidad]],VENTAS[[#This Row],[Total]])</f>
        <v>6.05</v>
      </c>
      <c r="L635" s="59">
        <f>VENTAS[[#This Row],[Total]]-VENTAS[[#This Row],[Comisión 10%]]-VENTAS[[#This Row],[Costo SIN Comision]]</f>
        <v>2.95</v>
      </c>
      <c r="M635" s="59"/>
    </row>
    <row r="636" spans="1:13" ht="20" customHeight="1">
      <c r="A636" s="56" t="s">
        <v>1484</v>
      </c>
      <c r="B636" s="57" t="str">
        <f>IFERROR(VLOOKUP(VENTAS[[#This Row],[Código del producto Vendido]],STOCK[],25,FALSE),"-")</f>
        <v>Compra 9/12/2023</v>
      </c>
      <c r="C636" s="57"/>
      <c r="D636" s="57"/>
      <c r="E636" s="57" t="s">
        <v>1452</v>
      </c>
      <c r="F636" s="58" t="str">
        <f>IFERROR(VLOOKUP(VENTAS[[#This Row],[Código del producto Vendido]],STOCK[],5,FALSE),"-")</f>
        <v>Botas negras de zíper</v>
      </c>
      <c r="G636" s="58">
        <v>1</v>
      </c>
      <c r="H636" s="59">
        <v>40</v>
      </c>
      <c r="I636" s="59">
        <f>VENTAS[[#This Row],[Cantidad]]*VENTAS[[#This Row],[Precio Venta]]</f>
        <v>40</v>
      </c>
      <c r="J636" s="59">
        <f>IF(VENTAS[[#This Row],[Nombre del Gestor]]&gt;1,  VENTAS[[#This Row],[Total]]*10%, 0)</f>
        <v>0</v>
      </c>
      <c r="K636" s="59">
        <f>IFERROR(VLOOKUP(VENTAS[[#This Row],[Código del producto Vendido]],STOCK[],16,FALSE)*VENTAS[[#This Row],[Cantidad]] + VLOOKUP(VENTAS[[#This Row],[Código del producto Vendido]],STOCK[],19,FALSE)*VENTAS[[#This Row],[Cantidad]],VENTAS[[#This Row],[Total]])</f>
        <v>22.42</v>
      </c>
      <c r="L636" s="59">
        <f>VENTAS[[#This Row],[Total]]-VENTAS[[#This Row],[Comisión 10%]]-VENTAS[[#This Row],[Costo SIN Comision]]</f>
        <v>17.579999999999998</v>
      </c>
      <c r="M636" s="59"/>
    </row>
    <row r="637" spans="1:13" ht="20" customHeight="1">
      <c r="A637" s="56" t="s">
        <v>1484</v>
      </c>
      <c r="B637" s="57" t="str">
        <f>IFERROR(VLOOKUP(VENTAS[[#This Row],[Código del producto Vendido]],STOCK[],25,FALSE),"-")</f>
        <v>Compra 7/12/2023</v>
      </c>
      <c r="C637" s="57" t="s">
        <v>1488</v>
      </c>
      <c r="D637" s="57" t="s">
        <v>1489</v>
      </c>
      <c r="E637" s="57" t="s">
        <v>1345</v>
      </c>
      <c r="F637" s="58" t="str">
        <f>IFERROR(VLOOKUP(VENTAS[[#This Row],[Código del producto Vendido]],STOCK[],5,FALSE),"-")</f>
        <v>Sandalias Albaricoque</v>
      </c>
      <c r="G637" s="58">
        <v>1</v>
      </c>
      <c r="H637" s="59">
        <v>40</v>
      </c>
      <c r="I637" s="59">
        <f>VENTAS[[#This Row],[Cantidad]]*VENTAS[[#This Row],[Precio Venta]]</f>
        <v>40</v>
      </c>
      <c r="J637" s="59">
        <f>IF(VENTAS[[#This Row],[Nombre del Gestor]]&gt;1,  VENTAS[[#This Row],[Total]]*10%, 0)</f>
        <v>4</v>
      </c>
      <c r="K637" s="59">
        <f>IFERROR(VLOOKUP(VENTAS[[#This Row],[Código del producto Vendido]],STOCK[],16,FALSE)*VENTAS[[#This Row],[Cantidad]] + VLOOKUP(VENTAS[[#This Row],[Código del producto Vendido]],STOCK[],19,FALSE)*VENTAS[[#This Row],[Cantidad]],VENTAS[[#This Row],[Total]])</f>
        <v>23</v>
      </c>
      <c r="L637" s="59">
        <f>VENTAS[[#This Row],[Total]]-VENTAS[[#This Row],[Comisión 10%]]-VENTAS[[#This Row],[Costo SIN Comision]]</f>
        <v>13</v>
      </c>
      <c r="M637" s="59"/>
    </row>
    <row r="638" spans="1:13" ht="20" customHeight="1">
      <c r="A638" s="56" t="s">
        <v>1484</v>
      </c>
      <c r="B638" s="57" t="str">
        <f>IFERROR(VLOOKUP(VENTAS[[#This Row],[Código del producto Vendido]],STOCK[],25,FALSE),"-")</f>
        <v>Compra 7/12/2023</v>
      </c>
      <c r="C638" s="57"/>
      <c r="D638" s="57" t="s">
        <v>1490</v>
      </c>
      <c r="E638" s="57" t="s">
        <v>1354</v>
      </c>
      <c r="F638" s="58" t="str">
        <f>IFERROR(VLOOKUP(VENTAS[[#This Row],[Código del producto Vendido]],STOCK[],5,FALSE),"-")</f>
        <v>Falda de mezclilla negra a la cintura</v>
      </c>
      <c r="G638" s="58">
        <v>1</v>
      </c>
      <c r="H638" s="59">
        <v>0</v>
      </c>
      <c r="I638" s="59">
        <f>VENTAS[[#This Row],[Cantidad]]*VENTAS[[#This Row],[Precio Venta]]</f>
        <v>0</v>
      </c>
      <c r="J638" s="59">
        <f>IF(VENTAS[[#This Row],[Nombre del Gestor]]&gt;1,  VENTAS[[#This Row],[Total]]*10%, 0)</f>
        <v>0</v>
      </c>
      <c r="K638" s="59">
        <f>IFERROR(VLOOKUP(VENTAS[[#This Row],[Código del producto Vendido]],STOCK[],16,FALSE)*VENTAS[[#This Row],[Cantidad]] + VLOOKUP(VENTAS[[#This Row],[Código del producto Vendido]],STOCK[],19,FALSE)*VENTAS[[#This Row],[Cantidad]],VENTAS[[#This Row],[Total]])</f>
        <v>15</v>
      </c>
      <c r="L638" s="59">
        <f>VENTAS[[#This Row],[Total]]-VENTAS[[#This Row],[Comisión 10%]]-VENTAS[[#This Row],[Costo SIN Comision]]</f>
        <v>-15</v>
      </c>
      <c r="M638" s="59"/>
    </row>
    <row r="639" spans="1:13" ht="20" customHeight="1">
      <c r="A639" s="56" t="s">
        <v>1484</v>
      </c>
      <c r="B639" s="57" t="str">
        <f>IFERROR(VLOOKUP(VENTAS[[#This Row],[Código del producto Vendido]],STOCK[],25,FALSE),"-")</f>
        <v>Compra 7/12/2023</v>
      </c>
      <c r="C639" s="57"/>
      <c r="D639" s="57" t="s">
        <v>1491</v>
      </c>
      <c r="E639" s="57" t="s">
        <v>1330</v>
      </c>
      <c r="F639" s="58" t="str">
        <f>IFERROR(VLOOKUP(VENTAS[[#This Row],[Código del producto Vendido]],STOCK[],5,FALSE),"-")</f>
        <v>Vestido Frenchy Ajustado</v>
      </c>
      <c r="G639" s="58">
        <v>1</v>
      </c>
      <c r="H639" s="59">
        <v>25</v>
      </c>
      <c r="I639" s="59">
        <f>VENTAS[[#This Row],[Cantidad]]*VENTAS[[#This Row],[Precio Venta]]</f>
        <v>25</v>
      </c>
      <c r="J639" s="59">
        <f>IF(VENTAS[[#This Row],[Nombre del Gestor]]&gt;1,  VENTAS[[#This Row],[Total]]*10%, 0)</f>
        <v>2.5</v>
      </c>
      <c r="K639" s="59">
        <f>IFERROR(VLOOKUP(VENTAS[[#This Row],[Código del producto Vendido]],STOCK[],16,FALSE)*VENTAS[[#This Row],[Cantidad]] + VLOOKUP(VENTAS[[#This Row],[Código del producto Vendido]],STOCK[],19,FALSE)*VENTAS[[#This Row],[Cantidad]],VENTAS[[#This Row],[Total]])</f>
        <v>11.5</v>
      </c>
      <c r="L639" s="59">
        <f>VENTAS[[#This Row],[Total]]-VENTAS[[#This Row],[Comisión 10%]]-VENTAS[[#This Row],[Costo SIN Comision]]</f>
        <v>11</v>
      </c>
      <c r="M639" s="59"/>
    </row>
    <row r="640" spans="1:13" ht="20" customHeight="1">
      <c r="A640" s="56" t="s">
        <v>1484</v>
      </c>
      <c r="B640" s="57" t="str">
        <f>IFERROR(VLOOKUP(VENTAS[[#This Row],[Código del producto Vendido]],STOCK[],25,FALSE),"-")</f>
        <v>Compra 7/12/2023</v>
      </c>
      <c r="C640" s="57"/>
      <c r="D640" s="57" t="s">
        <v>1485</v>
      </c>
      <c r="E640" s="57" t="s">
        <v>1335</v>
      </c>
      <c r="F640" s="58" t="str">
        <f>IFERROR(VLOOKUP(VENTAS[[#This Row],[Código del producto Vendido]],STOCK[],5,FALSE),"-")</f>
        <v>Pantalón Negro Acampanado</v>
      </c>
      <c r="G640" s="58">
        <v>1</v>
      </c>
      <c r="H640" s="59">
        <v>28</v>
      </c>
      <c r="I640" s="59">
        <f>VENTAS[[#This Row],[Cantidad]]*VENTAS[[#This Row],[Precio Venta]]</f>
        <v>28</v>
      </c>
      <c r="J640" s="59">
        <f>IF(VENTAS[[#This Row],[Nombre del Gestor]]&gt;1,  VENTAS[[#This Row],[Total]]*10%, 0)</f>
        <v>2.8000000000000003</v>
      </c>
      <c r="K640" s="59">
        <f>IFERROR(VLOOKUP(VENTAS[[#This Row],[Código del producto Vendido]],STOCK[],16,FALSE)*VENTAS[[#This Row],[Cantidad]] + VLOOKUP(VENTAS[[#This Row],[Código del producto Vendido]],STOCK[],19,FALSE)*VENTAS[[#This Row],[Cantidad]],VENTAS[[#This Row],[Total]])</f>
        <v>16.5</v>
      </c>
      <c r="L640" s="59">
        <f>VENTAS[[#This Row],[Total]]-VENTAS[[#This Row],[Comisión 10%]]-VENTAS[[#This Row],[Costo SIN Comision]]</f>
        <v>8.6999999999999993</v>
      </c>
      <c r="M640" s="59"/>
    </row>
    <row r="641" spans="1:13" ht="20" customHeight="1">
      <c r="A641" s="56" t="s">
        <v>1484</v>
      </c>
      <c r="B641" s="57" t="str">
        <f>IFERROR(VLOOKUP(VENTAS[[#This Row],[Código del producto Vendido]],STOCK[],25,FALSE),"-")</f>
        <v>-</v>
      </c>
      <c r="C641" s="57"/>
      <c r="D641" s="57" t="s">
        <v>1491</v>
      </c>
      <c r="E641" s="57" t="s">
        <v>1329</v>
      </c>
      <c r="F641" s="58" t="str">
        <f>IFERROR(VLOOKUP(VENTAS[[#This Row],[Código del producto Vendido]],STOCK[],5,FALSE),"-")</f>
        <v>-</v>
      </c>
      <c r="G641" s="58">
        <v>1</v>
      </c>
      <c r="H641" s="59">
        <v>13</v>
      </c>
      <c r="I641" s="59">
        <f>VENTAS[[#This Row],[Cantidad]]*VENTAS[[#This Row],[Precio Venta]]</f>
        <v>13</v>
      </c>
      <c r="J641" s="59">
        <f>IF(VENTAS[[#This Row],[Nombre del Gestor]]&gt;1,  VENTAS[[#This Row],[Total]]*10%, 0)</f>
        <v>1.3</v>
      </c>
      <c r="K641" s="59">
        <f>IFERROR(VLOOKUP(VENTAS[[#This Row],[Código del producto Vendido]],STOCK[],16,FALSE)*VENTAS[[#This Row],[Cantidad]] + VLOOKUP(VENTAS[[#This Row],[Código del producto Vendido]],STOCK[],19,FALSE)*VENTAS[[#This Row],[Cantidad]],VENTAS[[#This Row],[Total]])</f>
        <v>13</v>
      </c>
      <c r="L641" s="59">
        <f>VENTAS[[#This Row],[Total]]-VENTAS[[#This Row],[Comisión 10%]]-VENTAS[[#This Row],[Costo SIN Comision]]</f>
        <v>-1.3000000000000007</v>
      </c>
      <c r="M641" s="59"/>
    </row>
    <row r="642" spans="1:13" ht="20" customHeight="1">
      <c r="A642" s="56" t="s">
        <v>1484</v>
      </c>
      <c r="B642" s="57" t="str">
        <f>IFERROR(VLOOKUP(VENTAS[[#This Row],[Código del producto Vendido]],STOCK[],25,FALSE),"-")</f>
        <v>Compra 7/12/2023</v>
      </c>
      <c r="C642" s="57"/>
      <c r="D642" s="57" t="s">
        <v>1491</v>
      </c>
      <c r="E642" s="57" t="s">
        <v>1328</v>
      </c>
      <c r="F642" s="58" t="str">
        <f>IFERROR(VLOOKUP(VENTAS[[#This Row],[Código del producto Vendido]],STOCK[],5,FALSE),"-")</f>
        <v>Pullover Dazy cuello redondo Blanco</v>
      </c>
      <c r="G642" s="58">
        <v>1</v>
      </c>
      <c r="H642" s="59">
        <v>13</v>
      </c>
      <c r="I642" s="59">
        <f>VENTAS[[#This Row],[Cantidad]]*VENTAS[[#This Row],[Precio Venta]]</f>
        <v>13</v>
      </c>
      <c r="J642" s="59">
        <f>IF(VENTAS[[#This Row],[Nombre del Gestor]]&gt;1,  VENTAS[[#This Row],[Total]]*10%, 0)</f>
        <v>1.3</v>
      </c>
      <c r="K642" s="59">
        <f>IFERROR(VLOOKUP(VENTAS[[#This Row],[Código del producto Vendido]],STOCK[],16,FALSE)*VENTAS[[#This Row],[Cantidad]] + VLOOKUP(VENTAS[[#This Row],[Código del producto Vendido]],STOCK[],19,FALSE)*VENTAS[[#This Row],[Cantidad]],VENTAS[[#This Row],[Total]])</f>
        <v>7.5</v>
      </c>
      <c r="L642" s="59">
        <f>VENTAS[[#This Row],[Total]]-VENTAS[[#This Row],[Comisión 10%]]-VENTAS[[#This Row],[Costo SIN Comision]]</f>
        <v>4.1999999999999993</v>
      </c>
      <c r="M642" s="59"/>
    </row>
    <row r="643" spans="1:13" ht="20" customHeight="1">
      <c r="A643" s="56" t="s">
        <v>1484</v>
      </c>
      <c r="B643" s="57" t="str">
        <f>IFERROR(VLOOKUP(VENTAS[[#This Row],[Código del producto Vendido]],STOCK[],25,FALSE),"-")</f>
        <v>Recibido Freddy 24Mayo</v>
      </c>
      <c r="C643" s="57"/>
      <c r="D643" s="57" t="s">
        <v>1491</v>
      </c>
      <c r="E643" s="57" t="s">
        <v>903</v>
      </c>
      <c r="F643" s="58" t="str">
        <f>IFERROR(VLOOKUP(VENTAS[[#This Row],[Código del producto Vendido]],STOCK[],5,FALSE),"-")</f>
        <v>Top Dreamer Negro</v>
      </c>
      <c r="G643" s="58">
        <v>1</v>
      </c>
      <c r="H643" s="59">
        <v>12</v>
      </c>
      <c r="I643" s="59">
        <f>VENTAS[[#This Row],[Cantidad]]*VENTAS[[#This Row],[Precio Venta]]</f>
        <v>12</v>
      </c>
      <c r="J643" s="59">
        <f>IF(VENTAS[[#This Row],[Nombre del Gestor]]&gt;1,  VENTAS[[#This Row],[Total]]*10%, 0)</f>
        <v>1.2000000000000002</v>
      </c>
      <c r="K643" s="59">
        <f>IFERROR(VLOOKUP(VENTAS[[#This Row],[Código del producto Vendido]],STOCK[],16,FALSE)*VENTAS[[#This Row],[Cantidad]] + VLOOKUP(VENTAS[[#This Row],[Código del producto Vendido]],STOCK[],19,FALSE)*VENTAS[[#This Row],[Cantidad]],VENTAS[[#This Row],[Total]])</f>
        <v>7.1568181818181813</v>
      </c>
      <c r="L643" s="59">
        <f>VENTAS[[#This Row],[Total]]-VENTAS[[#This Row],[Comisión 10%]]-VENTAS[[#This Row],[Costo SIN Comision]]</f>
        <v>3.6431818181818194</v>
      </c>
      <c r="M643" s="59"/>
    </row>
    <row r="644" spans="1:13" ht="20" customHeight="1">
      <c r="A644" s="56" t="s">
        <v>1484</v>
      </c>
      <c r="B644" s="57" t="str">
        <f>IFERROR(VLOOKUP(VENTAS[[#This Row],[Código del producto Vendido]],STOCK[],25,FALSE),"-")</f>
        <v>Viaje Agosto</v>
      </c>
      <c r="C644" s="57"/>
      <c r="D644" s="57" t="s">
        <v>1491</v>
      </c>
      <c r="E644" s="57" t="s">
        <v>982</v>
      </c>
      <c r="F644" s="58" t="str">
        <f>IFERROR(VLOOKUP(VENTAS[[#This Row],[Código del producto Vendido]],STOCK[],5,FALSE),"-")</f>
        <v>Pullover negro cuello redondo</v>
      </c>
      <c r="G644" s="58">
        <v>1</v>
      </c>
      <c r="H644" s="59">
        <v>12</v>
      </c>
      <c r="I644" s="59">
        <f>VENTAS[[#This Row],[Cantidad]]*VENTAS[[#This Row],[Precio Venta]]</f>
        <v>12</v>
      </c>
      <c r="J644" s="59">
        <f>IF(VENTAS[[#This Row],[Nombre del Gestor]]&gt;1,  VENTAS[[#This Row],[Total]]*10%, 0)</f>
        <v>1.2000000000000002</v>
      </c>
      <c r="K644" s="59">
        <f>IFERROR(VLOOKUP(VENTAS[[#This Row],[Código del producto Vendido]],STOCK[],16,FALSE)*VENTAS[[#This Row],[Cantidad]] + VLOOKUP(VENTAS[[#This Row],[Código del producto Vendido]],STOCK[],19,FALSE)*VENTAS[[#This Row],[Cantidad]],VENTAS[[#This Row],[Total]])</f>
        <v>8.5300000000000011</v>
      </c>
      <c r="L644" s="59">
        <f>VENTAS[[#This Row],[Total]]-VENTAS[[#This Row],[Comisión 10%]]-VENTAS[[#This Row],[Costo SIN Comision]]</f>
        <v>2.2699999999999996</v>
      </c>
      <c r="M644" s="59"/>
    </row>
    <row r="645" spans="1:13" ht="20" customHeight="1">
      <c r="A645" s="56" t="s">
        <v>1484</v>
      </c>
      <c r="B645" s="57" t="str">
        <f>IFERROR(VLOOKUP(VENTAS[[#This Row],[Código del producto Vendido]],STOCK[],25,FALSE),"-")</f>
        <v>Compra 7/12/2023</v>
      </c>
      <c r="C645" s="57"/>
      <c r="D645" s="57"/>
      <c r="E645" s="57" t="s">
        <v>1306</v>
      </c>
      <c r="F645" s="58" t="str">
        <f>IFERROR(VLOOKUP(VENTAS[[#This Row],[Código del producto Vendido]],STOCK[],5,FALSE),"-")</f>
        <v>Camiseta Dazy Blanco</v>
      </c>
      <c r="G645" s="58">
        <v>1</v>
      </c>
      <c r="H645" s="59">
        <v>13</v>
      </c>
      <c r="I645" s="59">
        <f>VENTAS[[#This Row],[Cantidad]]*VENTAS[[#This Row],[Precio Venta]]</f>
        <v>13</v>
      </c>
      <c r="J645" s="59">
        <f>IF(VENTAS[[#This Row],[Nombre del Gestor]]&gt;1,  VENTAS[[#This Row],[Total]]*10%, 0)</f>
        <v>0</v>
      </c>
      <c r="K645" s="59">
        <f>IFERROR(VLOOKUP(VENTAS[[#This Row],[Código del producto Vendido]],STOCK[],16,FALSE)*VENTAS[[#This Row],[Cantidad]] + VLOOKUP(VENTAS[[#This Row],[Código del producto Vendido]],STOCK[],19,FALSE)*VENTAS[[#This Row],[Cantidad]],VENTAS[[#This Row],[Total]])</f>
        <v>11</v>
      </c>
      <c r="L645" s="59">
        <f>VENTAS[[#This Row],[Total]]-VENTAS[[#This Row],[Comisión 10%]]-VENTAS[[#This Row],[Costo SIN Comision]]</f>
        <v>2</v>
      </c>
      <c r="M645" s="59"/>
    </row>
    <row r="646" spans="1:13" ht="20" customHeight="1">
      <c r="A646" s="56" t="s">
        <v>1484</v>
      </c>
      <c r="B646" s="57" t="str">
        <f>IFERROR(VLOOKUP(VENTAS[[#This Row],[Código del producto Vendido]],STOCK[],25,FALSE),"-")</f>
        <v>Compra 7/12/2023</v>
      </c>
      <c r="C646" s="57"/>
      <c r="D646" s="57"/>
      <c r="E646" s="57" t="s">
        <v>1308</v>
      </c>
      <c r="F646" s="58" t="str">
        <f>IFERROR(VLOOKUP(VENTAS[[#This Row],[Código del producto Vendido]],STOCK[],5,FALSE),"-")</f>
        <v>Pantalón negro acampanado</v>
      </c>
      <c r="G646" s="58">
        <v>1</v>
      </c>
      <c r="H646" s="59">
        <v>28</v>
      </c>
      <c r="I646" s="59">
        <f>VENTAS[[#This Row],[Cantidad]]*VENTAS[[#This Row],[Precio Venta]]</f>
        <v>28</v>
      </c>
      <c r="J646" s="59">
        <f>IF(VENTAS[[#This Row],[Nombre del Gestor]]&gt;1,  VENTAS[[#This Row],[Total]]*10%, 0)</f>
        <v>0</v>
      </c>
      <c r="K646" s="59">
        <f>IFERROR(VLOOKUP(VENTAS[[#This Row],[Código del producto Vendido]],STOCK[],16,FALSE)*VENTAS[[#This Row],[Cantidad]] + VLOOKUP(VENTAS[[#This Row],[Código del producto Vendido]],STOCK[],19,FALSE)*VENTAS[[#This Row],[Cantidad]],VENTAS[[#This Row],[Total]])</f>
        <v>18.5</v>
      </c>
      <c r="L646" s="59">
        <f>VENTAS[[#This Row],[Total]]-VENTAS[[#This Row],[Comisión 10%]]-VENTAS[[#This Row],[Costo SIN Comision]]</f>
        <v>9.5</v>
      </c>
      <c r="M646" s="59"/>
    </row>
    <row r="647" spans="1:13" ht="20" customHeight="1">
      <c r="A647" s="56" t="s">
        <v>1484</v>
      </c>
      <c r="B647" s="57" t="str">
        <f>IFERROR(VLOOKUP(VENTAS[[#This Row],[Código del producto Vendido]],STOCK[],25,FALSE),"-")</f>
        <v>Compra 7/12/2023</v>
      </c>
      <c r="C647" s="57"/>
      <c r="D647" s="57" t="s">
        <v>1492</v>
      </c>
      <c r="E647" s="57" t="s">
        <v>1313</v>
      </c>
      <c r="F647" s="58" t="str">
        <f>IFERROR(VLOOKUP(VENTAS[[#This Row],[Código del producto Vendido]],STOCK[],5,FALSE),"-")</f>
        <v>Vestido Camisero flores</v>
      </c>
      <c r="G647" s="58">
        <v>1</v>
      </c>
      <c r="H647" s="59">
        <v>35</v>
      </c>
      <c r="I647" s="59">
        <f>VENTAS[[#This Row],[Cantidad]]*VENTAS[[#This Row],[Precio Venta]]</f>
        <v>35</v>
      </c>
      <c r="J647" s="59">
        <f>IF(VENTAS[[#This Row],[Nombre del Gestor]]&gt;1,  VENTAS[[#This Row],[Total]]*10%, 0)</f>
        <v>3.5</v>
      </c>
      <c r="K647" s="59">
        <f>IFERROR(VLOOKUP(VENTAS[[#This Row],[Código del producto Vendido]],STOCK[],16,FALSE)*VENTAS[[#This Row],[Cantidad]] + VLOOKUP(VENTAS[[#This Row],[Código del producto Vendido]],STOCK[],19,FALSE)*VENTAS[[#This Row],[Cantidad]],VENTAS[[#This Row],[Total]])</f>
        <v>20.6</v>
      </c>
      <c r="L647" s="59">
        <f>VENTAS[[#This Row],[Total]]-VENTAS[[#This Row],[Comisión 10%]]-VENTAS[[#This Row],[Costo SIN Comision]]</f>
        <v>10.899999999999999</v>
      </c>
      <c r="M647" s="59"/>
    </row>
    <row r="648" spans="1:13" ht="20" customHeight="1">
      <c r="A648" s="56" t="s">
        <v>1484</v>
      </c>
      <c r="B648" s="57" t="str">
        <f>IFERROR(VLOOKUP(VENTAS[[#This Row],[Código del producto Vendido]],STOCK[],25,FALSE),"-")</f>
        <v>Compra 7/12/2023</v>
      </c>
      <c r="C648" s="57"/>
      <c r="D648" s="57"/>
      <c r="E648" s="57" t="s">
        <v>1325</v>
      </c>
      <c r="F648" s="58" t="str">
        <f>IFERROR(VLOOKUP(VENTAS[[#This Row],[Código del producto Vendido]],STOCK[],5,FALSE),"-")</f>
        <v>Chaleco blanco botones</v>
      </c>
      <c r="G648" s="58">
        <v>1</v>
      </c>
      <c r="H648" s="59">
        <v>25</v>
      </c>
      <c r="I648" s="59">
        <f>VENTAS[[#This Row],[Cantidad]]*VENTAS[[#This Row],[Precio Venta]]</f>
        <v>25</v>
      </c>
      <c r="J648" s="59">
        <f>IF(VENTAS[[#This Row],[Nombre del Gestor]]&gt;1,  VENTAS[[#This Row],[Total]]*10%, 0)</f>
        <v>0</v>
      </c>
      <c r="K648" s="59">
        <f>IFERROR(VLOOKUP(VENTAS[[#This Row],[Código del producto Vendido]],STOCK[],16,FALSE)*VENTAS[[#This Row],[Cantidad]] + VLOOKUP(VENTAS[[#This Row],[Código del producto Vendido]],STOCK[],19,FALSE)*VENTAS[[#This Row],[Cantidad]],VENTAS[[#This Row],[Total]])</f>
        <v>13.5</v>
      </c>
      <c r="L648" s="59">
        <f>VENTAS[[#This Row],[Total]]-VENTAS[[#This Row],[Comisión 10%]]-VENTAS[[#This Row],[Costo SIN Comision]]</f>
        <v>11.5</v>
      </c>
      <c r="M648" s="59"/>
    </row>
    <row r="649" spans="1:13" ht="20" customHeight="1">
      <c r="A649" s="56" t="s">
        <v>1484</v>
      </c>
      <c r="B649" s="57" t="str">
        <f>IFERROR(VLOOKUP(VENTAS[[#This Row],[Código del producto Vendido]],STOCK[],25,FALSE),"-")</f>
        <v>Compra 7/12/2023</v>
      </c>
      <c r="C649" s="57"/>
      <c r="D649" s="57"/>
      <c r="E649" s="57" t="s">
        <v>1341</v>
      </c>
      <c r="F649" s="58" t="str">
        <f>IFERROR(VLOOKUP(VENTAS[[#This Row],[Código del producto Vendido]],STOCK[],5,FALSE),"-")</f>
        <v>Chaleco de traje</v>
      </c>
      <c r="G649" s="58">
        <v>1</v>
      </c>
      <c r="H649" s="59">
        <v>25</v>
      </c>
      <c r="I649" s="59">
        <f>VENTAS[[#This Row],[Cantidad]]*VENTAS[[#This Row],[Precio Venta]]</f>
        <v>25</v>
      </c>
      <c r="J649" s="59">
        <f>IF(VENTAS[[#This Row],[Nombre del Gestor]]&gt;1,  VENTAS[[#This Row],[Total]]*10%, 0)</f>
        <v>0</v>
      </c>
      <c r="K649" s="59">
        <f>IFERROR(VLOOKUP(VENTAS[[#This Row],[Código del producto Vendido]],STOCK[],16,FALSE)*VENTAS[[#This Row],[Cantidad]] + VLOOKUP(VENTAS[[#This Row],[Código del producto Vendido]],STOCK[],19,FALSE)*VENTAS[[#This Row],[Cantidad]],VENTAS[[#This Row],[Total]])</f>
        <v>13.5</v>
      </c>
      <c r="L649" s="59">
        <f>VENTAS[[#This Row],[Total]]-VENTAS[[#This Row],[Comisión 10%]]-VENTAS[[#This Row],[Costo SIN Comision]]</f>
        <v>11.5</v>
      </c>
      <c r="M649" s="59"/>
    </row>
    <row r="650" spans="1:13" ht="20" customHeight="1">
      <c r="A650" s="56" t="s">
        <v>1484</v>
      </c>
      <c r="B650" s="57" t="str">
        <f>IFERROR(VLOOKUP(VENTAS[[#This Row],[Código del producto Vendido]],STOCK[],25,FALSE),"-")</f>
        <v>Compra 7/12/2023</v>
      </c>
      <c r="C650" s="57"/>
      <c r="D650" s="57"/>
      <c r="E650" s="57" t="s">
        <v>1342</v>
      </c>
      <c r="F650" s="58" t="str">
        <f>IFERROR(VLOOKUP(VENTAS[[#This Row],[Código del producto Vendido]],STOCK[],5,FALSE),"-")</f>
        <v>Chaleco de traje</v>
      </c>
      <c r="G650" s="58">
        <v>1</v>
      </c>
      <c r="H650" s="59">
        <v>25</v>
      </c>
      <c r="I650" s="59">
        <f>VENTAS[[#This Row],[Cantidad]]*VENTAS[[#This Row],[Precio Venta]]</f>
        <v>25</v>
      </c>
      <c r="J650" s="59">
        <f>IF(VENTAS[[#This Row],[Nombre del Gestor]]&gt;1,  VENTAS[[#This Row],[Total]]*10%, 0)</f>
        <v>0</v>
      </c>
      <c r="K650" s="59">
        <f>IFERROR(VLOOKUP(VENTAS[[#This Row],[Código del producto Vendido]],STOCK[],16,FALSE)*VENTAS[[#This Row],[Cantidad]] + VLOOKUP(VENTAS[[#This Row],[Código del producto Vendido]],STOCK[],19,FALSE)*VENTAS[[#This Row],[Cantidad]],VENTAS[[#This Row],[Total]])</f>
        <v>13.5</v>
      </c>
      <c r="L650" s="59">
        <f>VENTAS[[#This Row],[Total]]-VENTAS[[#This Row],[Comisión 10%]]-VENTAS[[#This Row],[Costo SIN Comision]]</f>
        <v>11.5</v>
      </c>
      <c r="M650" s="59"/>
    </row>
    <row r="651" spans="1:13" ht="20" customHeight="1">
      <c r="A651" s="56" t="s">
        <v>1484</v>
      </c>
      <c r="B651" s="57" t="str">
        <f>IFERROR(VLOOKUP(VENTAS[[#This Row],[Código del producto Vendido]],STOCK[],25,FALSE),"-")</f>
        <v>Compra 7/12/2023</v>
      </c>
      <c r="C651" s="57"/>
      <c r="D651" s="57"/>
      <c r="E651" s="57" t="s">
        <v>1352</v>
      </c>
      <c r="F651" s="58" t="str">
        <f>IFERROR(VLOOKUP(VENTAS[[#This Row],[Código del producto Vendido]],STOCK[],5,FALSE),"-")</f>
        <v>Top de encaje</v>
      </c>
      <c r="G651" s="58">
        <v>1</v>
      </c>
      <c r="H651" s="59">
        <v>22</v>
      </c>
      <c r="I651" s="59">
        <f>VENTAS[[#This Row],[Cantidad]]*VENTAS[[#This Row],[Precio Venta]]</f>
        <v>22</v>
      </c>
      <c r="J651" s="59">
        <f>IF(VENTAS[[#This Row],[Nombre del Gestor]]&gt;1,  VENTAS[[#This Row],[Total]]*10%, 0)</f>
        <v>0</v>
      </c>
      <c r="K651" s="59">
        <f>IFERROR(VLOOKUP(VENTAS[[#This Row],[Código del producto Vendido]],STOCK[],16,FALSE)*VENTAS[[#This Row],[Cantidad]] + VLOOKUP(VENTAS[[#This Row],[Código del producto Vendido]],STOCK[],19,FALSE)*VENTAS[[#This Row],[Cantidad]],VENTAS[[#This Row],[Total]])</f>
        <v>14.7</v>
      </c>
      <c r="L651" s="59">
        <f>VENTAS[[#This Row],[Total]]-VENTAS[[#This Row],[Comisión 10%]]-VENTAS[[#This Row],[Costo SIN Comision]]</f>
        <v>7.3000000000000007</v>
      </c>
      <c r="M651" s="59"/>
    </row>
    <row r="652" spans="1:13" ht="20" customHeight="1">
      <c r="A652" s="56" t="s">
        <v>1484</v>
      </c>
      <c r="B652" s="57" t="str">
        <f>IFERROR(VLOOKUP(VENTAS[[#This Row],[Código del producto Vendido]],STOCK[],25,FALSE),"-")</f>
        <v>Compra 7/12/2023</v>
      </c>
      <c r="C652" s="57"/>
      <c r="D652" s="57"/>
      <c r="E652" s="57" t="s">
        <v>1302</v>
      </c>
      <c r="F652" s="58" t="str">
        <f>IFERROR(VLOOKUP(VENTAS[[#This Row],[Código del producto Vendido]],STOCK[],5,FALSE),"-")</f>
        <v>Camiseta Dazy Negro</v>
      </c>
      <c r="G652" s="58">
        <v>1</v>
      </c>
      <c r="H652" s="59">
        <v>13</v>
      </c>
      <c r="I652" s="59">
        <f>VENTAS[[#This Row],[Cantidad]]*VENTAS[[#This Row],[Precio Venta]]</f>
        <v>13</v>
      </c>
      <c r="J652" s="59">
        <f>IF(VENTAS[[#This Row],[Nombre del Gestor]]&gt;1,  VENTAS[[#This Row],[Total]]*10%, 0)</f>
        <v>0</v>
      </c>
      <c r="K652" s="59">
        <f>IFERROR(VLOOKUP(VENTAS[[#This Row],[Código del producto Vendido]],STOCK[],16,FALSE)*VENTAS[[#This Row],[Cantidad]] + VLOOKUP(VENTAS[[#This Row],[Código del producto Vendido]],STOCK[],19,FALSE)*VENTAS[[#This Row],[Cantidad]],VENTAS[[#This Row],[Total]])</f>
        <v>11</v>
      </c>
      <c r="L652" s="59">
        <f>VENTAS[[#This Row],[Total]]-VENTAS[[#This Row],[Comisión 10%]]-VENTAS[[#This Row],[Costo SIN Comision]]</f>
        <v>2</v>
      </c>
      <c r="M652" s="59"/>
    </row>
    <row r="653" spans="1:13" ht="20" customHeight="1">
      <c r="A653" s="56" t="s">
        <v>1484</v>
      </c>
      <c r="B653" s="57" t="str">
        <f>IFERROR(VLOOKUP(VENTAS[[#This Row],[Código del producto Vendido]],STOCK[],25,FALSE),"-")</f>
        <v>Compra 7/12/2023</v>
      </c>
      <c r="C653" s="57"/>
      <c r="D653" s="57" t="s">
        <v>1491</v>
      </c>
      <c r="E653" s="57" t="s">
        <v>1332</v>
      </c>
      <c r="F653" s="58" t="str">
        <f>IFERROR(VLOOKUP(VENTAS[[#This Row],[Código del producto Vendido]],STOCK[],5,FALSE),"-")</f>
        <v>Camiseta Dazy Blanco</v>
      </c>
      <c r="G653" s="58">
        <v>1</v>
      </c>
      <c r="H653" s="59">
        <v>13</v>
      </c>
      <c r="I653" s="59">
        <f>VENTAS[[#This Row],[Cantidad]]*VENTAS[[#This Row],[Precio Venta]]</f>
        <v>13</v>
      </c>
      <c r="J653" s="59">
        <f>IF(VENTAS[[#This Row],[Nombre del Gestor]]&gt;1,  VENTAS[[#This Row],[Total]]*10%, 0)</f>
        <v>1.3</v>
      </c>
      <c r="K653" s="59">
        <f>IFERROR(VLOOKUP(VENTAS[[#This Row],[Código del producto Vendido]],STOCK[],16,FALSE)*VENTAS[[#This Row],[Cantidad]] + VLOOKUP(VENTAS[[#This Row],[Código del producto Vendido]],STOCK[],19,FALSE)*VENTAS[[#This Row],[Cantidad]],VENTAS[[#This Row],[Total]])</f>
        <v>1.5</v>
      </c>
      <c r="L653" s="59">
        <f>VENTAS[[#This Row],[Total]]-VENTAS[[#This Row],[Comisión 10%]]-VENTAS[[#This Row],[Costo SIN Comision]]</f>
        <v>10.199999999999999</v>
      </c>
      <c r="M653" s="59"/>
    </row>
    <row r="654" spans="1:13" ht="20" customHeight="1">
      <c r="A654" s="56" t="s">
        <v>1484</v>
      </c>
      <c r="B654" s="57" t="str">
        <f>IFERROR(VLOOKUP(VENTAS[[#This Row],[Código del producto Vendido]],STOCK[],25,FALSE),"-")</f>
        <v>COMPRA F21</v>
      </c>
      <c r="C654" s="57"/>
      <c r="D654" s="57"/>
      <c r="E654" s="57" t="s">
        <v>1288</v>
      </c>
      <c r="F654" s="58" t="str">
        <f>IFERROR(VLOOKUP(VENTAS[[#This Row],[Código del producto Vendido]],STOCK[],5,FALSE),"-")</f>
        <v>Sandalias minimalistas de plataforma</v>
      </c>
      <c r="G654" s="58">
        <v>1</v>
      </c>
      <c r="H654" s="59">
        <v>30</v>
      </c>
      <c r="I654" s="59">
        <f>VENTAS[[#This Row],[Cantidad]]*VENTAS[[#This Row],[Precio Venta]]</f>
        <v>30</v>
      </c>
      <c r="J654" s="59">
        <f>IF(VENTAS[[#This Row],[Nombre del Gestor]]&gt;1,  VENTAS[[#This Row],[Total]]*10%, 0)</f>
        <v>0</v>
      </c>
      <c r="K654" s="59">
        <f>IFERROR(VLOOKUP(VENTAS[[#This Row],[Código del producto Vendido]],STOCK[],16,FALSE)*VENTAS[[#This Row],[Cantidad]] + VLOOKUP(VENTAS[[#This Row],[Código del producto Vendido]],STOCK[],19,FALSE)*VENTAS[[#This Row],[Cantidad]],VENTAS[[#This Row],[Total]])</f>
        <v>22.490000000000002</v>
      </c>
      <c r="L654" s="59">
        <f>VENTAS[[#This Row],[Total]]-VENTAS[[#This Row],[Comisión 10%]]-VENTAS[[#This Row],[Costo SIN Comision]]</f>
        <v>7.509999999999998</v>
      </c>
      <c r="M654" s="59"/>
    </row>
    <row r="655" spans="1:13" ht="20" customHeight="1">
      <c r="A655" s="56" t="s">
        <v>1484</v>
      </c>
      <c r="B655" s="57" t="str">
        <f>IFERROR(VLOOKUP(VENTAS[[#This Row],[Código del producto Vendido]],STOCK[],25,FALSE),"-")</f>
        <v>COMPRA F21</v>
      </c>
      <c r="C655" s="57"/>
      <c r="D655" s="57"/>
      <c r="E655" s="57" t="s">
        <v>1289</v>
      </c>
      <c r="F655" s="58" t="str">
        <f>IFERROR(VLOOKUP(VENTAS[[#This Row],[Código del producto Vendido]],STOCK[],5,FALSE),"-")</f>
        <v>Sandalias minimalistas de plataforma</v>
      </c>
      <c r="G655" s="58">
        <v>1</v>
      </c>
      <c r="H655" s="59">
        <v>35</v>
      </c>
      <c r="I655" s="59">
        <f>VENTAS[[#This Row],[Cantidad]]*VENTAS[[#This Row],[Precio Venta]]</f>
        <v>35</v>
      </c>
      <c r="J655" s="59">
        <f>IF(VENTAS[[#This Row],[Nombre del Gestor]]&gt;1,  VENTAS[[#This Row],[Total]]*10%, 0)</f>
        <v>0</v>
      </c>
      <c r="K655" s="59">
        <f>IFERROR(VLOOKUP(VENTAS[[#This Row],[Código del producto Vendido]],STOCK[],16,FALSE)*VENTAS[[#This Row],[Cantidad]] + VLOOKUP(VENTAS[[#This Row],[Código del producto Vendido]],STOCK[],19,FALSE)*VENTAS[[#This Row],[Cantidad]],VENTAS[[#This Row],[Total]])</f>
        <v>22.490000000000002</v>
      </c>
      <c r="L655" s="59">
        <f>VENTAS[[#This Row],[Total]]-VENTAS[[#This Row],[Comisión 10%]]-VENTAS[[#This Row],[Costo SIN Comision]]</f>
        <v>12.509999999999998</v>
      </c>
      <c r="M655" s="59"/>
    </row>
    <row r="656" spans="1:13" ht="20" customHeight="1">
      <c r="A656" s="56" t="s">
        <v>1484</v>
      </c>
      <c r="B656" s="57">
        <f>IFERROR(VLOOKUP(VENTAS[[#This Row],[Código del producto Vendido]],STOCK[],25,FALSE),"-")</f>
        <v>0</v>
      </c>
      <c r="C656" s="57"/>
      <c r="D656" s="57"/>
      <c r="E656" s="57" t="s">
        <v>1294</v>
      </c>
      <c r="F656" s="58" t="str">
        <f>IFERROR(VLOOKUP(VENTAS[[#This Row],[Código del producto Vendido]],STOCK[],5,FALSE),"-")</f>
        <v>Pantalón alto de bajo elegante</v>
      </c>
      <c r="G656" s="58">
        <v>1</v>
      </c>
      <c r="H656" s="59">
        <v>32</v>
      </c>
      <c r="I656" s="59">
        <f>VENTAS[[#This Row],[Cantidad]]*VENTAS[[#This Row],[Precio Venta]]</f>
        <v>32</v>
      </c>
      <c r="J656" s="59">
        <f>IF(VENTAS[[#This Row],[Nombre del Gestor]]&gt;1,  VENTAS[[#This Row],[Total]]*10%, 0)</f>
        <v>0</v>
      </c>
      <c r="K656" s="59">
        <f>IFERROR(VLOOKUP(VENTAS[[#This Row],[Código del producto Vendido]],STOCK[],16,FALSE)*VENTAS[[#This Row],[Cantidad]] + VLOOKUP(VENTAS[[#This Row],[Código del producto Vendido]],STOCK[],19,FALSE)*VENTAS[[#This Row],[Cantidad]],VENTAS[[#This Row],[Total]])</f>
        <v>16.189999999999998</v>
      </c>
      <c r="L656" s="59">
        <f>VENTAS[[#This Row],[Total]]-VENTAS[[#This Row],[Comisión 10%]]-VENTAS[[#This Row],[Costo SIN Comision]]</f>
        <v>15.810000000000002</v>
      </c>
      <c r="M656" s="59"/>
    </row>
    <row r="657" spans="1:13" ht="20" customHeight="1">
      <c r="A657" s="56" t="s">
        <v>1484</v>
      </c>
      <c r="B657" s="57" t="str">
        <f>IFERROR(VLOOKUP(VENTAS[[#This Row],[Código del producto Vendido]],STOCK[],25,FALSE),"-")</f>
        <v>Compra 7/12/2023</v>
      </c>
      <c r="C657" s="57"/>
      <c r="D657" s="57"/>
      <c r="E657" s="57" t="s">
        <v>1316</v>
      </c>
      <c r="F657" s="58" t="str">
        <f>IFERROR(VLOOKUP(VENTAS[[#This Row],[Código del producto Vendido]],STOCK[],5,FALSE),"-")</f>
        <v>Pullover cuello redondo</v>
      </c>
      <c r="G657" s="58">
        <v>1</v>
      </c>
      <c r="H657" s="59">
        <v>13</v>
      </c>
      <c r="I657" s="59">
        <f>VENTAS[[#This Row],[Cantidad]]*VENTAS[[#This Row],[Precio Venta]]</f>
        <v>13</v>
      </c>
      <c r="J657" s="59">
        <f>IF(VENTAS[[#This Row],[Nombre del Gestor]]&gt;1,  VENTAS[[#This Row],[Total]]*10%, 0)</f>
        <v>0</v>
      </c>
      <c r="K657" s="59">
        <f>IFERROR(VLOOKUP(VENTAS[[#This Row],[Código del producto Vendido]],STOCK[],16,FALSE)*VENTAS[[#This Row],[Cantidad]] + VLOOKUP(VENTAS[[#This Row],[Código del producto Vendido]],STOCK[],19,FALSE)*VENTAS[[#This Row],[Cantidad]],VENTAS[[#This Row],[Total]])</f>
        <v>7.5</v>
      </c>
      <c r="L657" s="59">
        <f>VENTAS[[#This Row],[Total]]-VENTAS[[#This Row],[Comisión 10%]]-VENTAS[[#This Row],[Costo SIN Comision]]</f>
        <v>5.5</v>
      </c>
      <c r="M657" s="59"/>
    </row>
    <row r="658" spans="1:13" ht="20" customHeight="1">
      <c r="A658" s="56" t="s">
        <v>1484</v>
      </c>
      <c r="B658" s="57">
        <f>IFERROR(VLOOKUP(VENTAS[[#This Row],[Código del producto Vendido]],STOCK[],25,FALSE),"-")</f>
        <v>0</v>
      </c>
      <c r="C658" s="57"/>
      <c r="D658" s="57"/>
      <c r="E658" s="57" t="s">
        <v>584</v>
      </c>
      <c r="F658" s="58" t="str">
        <f>IFERROR(VLOOKUP(VENTAS[[#This Row],[Código del producto Vendido]],STOCK[],5,FALSE),"-")</f>
        <v>Jean Boyfriend con rotos</v>
      </c>
      <c r="G658" s="58">
        <v>1</v>
      </c>
      <c r="H658" s="59">
        <v>30</v>
      </c>
      <c r="I658" s="59">
        <f>VENTAS[[#This Row],[Cantidad]]*VENTAS[[#This Row],[Precio Venta]]</f>
        <v>30</v>
      </c>
      <c r="J658" s="59">
        <f>IF(VENTAS[[#This Row],[Nombre del Gestor]]&gt;1,  VENTAS[[#This Row],[Total]]*10%, 0)</f>
        <v>0</v>
      </c>
      <c r="K658" s="59">
        <f>IFERROR(VLOOKUP(VENTAS[[#This Row],[Código del producto Vendido]],STOCK[],16,FALSE)*VENTAS[[#This Row],[Cantidad]] + VLOOKUP(VENTAS[[#This Row],[Código del producto Vendido]],STOCK[],19,FALSE)*VENTAS[[#This Row],[Cantidad]],VENTAS[[#This Row],[Total]])</f>
        <v>18.686666666666667</v>
      </c>
      <c r="L658" s="59">
        <f>VENTAS[[#This Row],[Total]]-VENTAS[[#This Row],[Comisión 10%]]-VENTAS[[#This Row],[Costo SIN Comision]]</f>
        <v>11.313333333333333</v>
      </c>
      <c r="M658" s="59"/>
    </row>
    <row r="659" spans="1:13" ht="20" customHeight="1">
      <c r="A659" s="56" t="s">
        <v>1484</v>
      </c>
      <c r="B659" s="57">
        <f>IFERROR(VLOOKUP(VENTAS[[#This Row],[Código del producto Vendido]],STOCK[],25,FALSE),"-")</f>
        <v>0</v>
      </c>
      <c r="C659" s="57"/>
      <c r="D659" s="57" t="s">
        <v>1485</v>
      </c>
      <c r="E659" s="57" t="s">
        <v>584</v>
      </c>
      <c r="F659" s="58" t="str">
        <f>IFERROR(VLOOKUP(VENTAS[[#This Row],[Código del producto Vendido]],STOCK[],5,FALSE),"-")</f>
        <v>Jean Boyfriend con rotos</v>
      </c>
      <c r="G659" s="58">
        <v>1</v>
      </c>
      <c r="H659" s="59">
        <v>30</v>
      </c>
      <c r="I659" s="59">
        <f>VENTAS[[#This Row],[Cantidad]]*VENTAS[[#This Row],[Precio Venta]]</f>
        <v>30</v>
      </c>
      <c r="J659" s="59">
        <f>IF(VENTAS[[#This Row],[Nombre del Gestor]]&gt;1,  VENTAS[[#This Row],[Total]]*10%, 0)</f>
        <v>3</v>
      </c>
      <c r="K659" s="59">
        <f>IFERROR(VLOOKUP(VENTAS[[#This Row],[Código del producto Vendido]],STOCK[],16,FALSE)*VENTAS[[#This Row],[Cantidad]] + VLOOKUP(VENTAS[[#This Row],[Código del producto Vendido]],STOCK[],19,FALSE)*VENTAS[[#This Row],[Cantidad]],VENTAS[[#This Row],[Total]])</f>
        <v>18.686666666666667</v>
      </c>
      <c r="L659" s="59">
        <f>VENTAS[[#This Row],[Total]]-VENTAS[[#This Row],[Comisión 10%]]-VENTAS[[#This Row],[Costo SIN Comision]]</f>
        <v>8.3133333333333326</v>
      </c>
      <c r="M659" s="59"/>
    </row>
    <row r="660" spans="1:13" ht="20" customHeight="1">
      <c r="A660" s="56" t="s">
        <v>1484</v>
      </c>
      <c r="B660" s="57" t="str">
        <f>IFERROR(VLOOKUP(VENTAS[[#This Row],[Código del producto Vendido]],STOCK[],25,FALSE),"-")</f>
        <v>Compra 7/12/2023</v>
      </c>
      <c r="C660" s="57"/>
      <c r="D660" s="57"/>
      <c r="E660" s="57" t="s">
        <v>1341</v>
      </c>
      <c r="F660" s="58" t="str">
        <f>IFERROR(VLOOKUP(VENTAS[[#This Row],[Código del producto Vendido]],STOCK[],5,FALSE),"-")</f>
        <v>Chaleco de traje</v>
      </c>
      <c r="G660" s="58">
        <v>1</v>
      </c>
      <c r="H660" s="59">
        <v>25</v>
      </c>
      <c r="I660" s="59">
        <f>VENTAS[[#This Row],[Cantidad]]*VENTAS[[#This Row],[Precio Venta]]</f>
        <v>25</v>
      </c>
      <c r="J660" s="59">
        <f>IF(VENTAS[[#This Row],[Nombre del Gestor]]&gt;1,  VENTAS[[#This Row],[Total]]*10%, 0)</f>
        <v>0</v>
      </c>
      <c r="K660" s="59">
        <f>IFERROR(VLOOKUP(VENTAS[[#This Row],[Código del producto Vendido]],STOCK[],16,FALSE)*VENTAS[[#This Row],[Cantidad]] + VLOOKUP(VENTAS[[#This Row],[Código del producto Vendido]],STOCK[],19,FALSE)*VENTAS[[#This Row],[Cantidad]],VENTAS[[#This Row],[Total]])</f>
        <v>13.5</v>
      </c>
      <c r="L660" s="59">
        <f>VENTAS[[#This Row],[Total]]-VENTAS[[#This Row],[Comisión 10%]]-VENTAS[[#This Row],[Costo SIN Comision]]</f>
        <v>11.5</v>
      </c>
      <c r="M660" s="59"/>
    </row>
    <row r="661" spans="1:13" ht="20" customHeight="1">
      <c r="A661" s="56"/>
      <c r="B661" s="57" t="str">
        <f>IFERROR(VLOOKUP(VENTAS[[#This Row],[Código del producto Vendido]],STOCK[],25,FALSE),"-")</f>
        <v>Compra 9/12/2023</v>
      </c>
      <c r="C661" s="57"/>
      <c r="D661" s="57"/>
      <c r="E661" s="57" t="s">
        <v>1414</v>
      </c>
      <c r="F661" s="58" t="str">
        <f>IFERROR(VLOOKUP(VENTAS[[#This Row],[Código del producto Vendido]],STOCK[],5,FALSE),"-")</f>
        <v>Camisa Modely</v>
      </c>
      <c r="G661" s="58">
        <v>1</v>
      </c>
      <c r="H661" s="59">
        <v>22</v>
      </c>
      <c r="I661" s="59">
        <f>VENTAS[[#This Row],[Cantidad]]*VENTAS[[#This Row],[Precio Venta]]</f>
        <v>22</v>
      </c>
      <c r="J661" s="59">
        <f>IF(VENTAS[[#This Row],[Nombre del Gestor]]&gt;1,  VENTAS[[#This Row],[Total]]*10%, 0)</f>
        <v>0</v>
      </c>
      <c r="K661" s="59">
        <f>IFERROR(VLOOKUP(VENTAS[[#This Row],[Código del producto Vendido]],STOCK[],16,FALSE)*VENTAS[[#This Row],[Cantidad]] + VLOOKUP(VENTAS[[#This Row],[Código del producto Vendido]],STOCK[],19,FALSE)*VENTAS[[#This Row],[Cantidad]],VENTAS[[#This Row],[Total]])</f>
        <v>9.74</v>
      </c>
      <c r="L661" s="59">
        <f>VENTAS[[#This Row],[Total]]-VENTAS[[#This Row],[Comisión 10%]]-VENTAS[[#This Row],[Costo SIN Comision]]</f>
        <v>12.26</v>
      </c>
      <c r="M661" s="59"/>
    </row>
    <row r="662" spans="1:13" ht="20" customHeight="1">
      <c r="A662" s="56"/>
      <c r="B662" s="57" t="str">
        <f>IFERROR(VLOOKUP(VENTAS[[#This Row],[Código del producto Vendido]],STOCK[],25,FALSE),"-")</f>
        <v>Compra 9/12/2023</v>
      </c>
      <c r="C662" s="57"/>
      <c r="D662" s="57"/>
      <c r="E662" s="57" t="s">
        <v>1423</v>
      </c>
      <c r="F662" s="58" t="str">
        <f>IFERROR(VLOOKUP(VENTAS[[#This Row],[Código del producto Vendido]],STOCK[],5,FALSE),"-")</f>
        <v>Vestido Tarsha</v>
      </c>
      <c r="G662" s="58">
        <v>1</v>
      </c>
      <c r="H662" s="59">
        <v>27</v>
      </c>
      <c r="I662" s="59">
        <f>VENTAS[[#This Row],[Cantidad]]*VENTAS[[#This Row],[Precio Venta]]</f>
        <v>27</v>
      </c>
      <c r="J662" s="59">
        <f>IF(VENTAS[[#This Row],[Nombre del Gestor]]&gt;1,  VENTAS[[#This Row],[Total]]*10%, 0)</f>
        <v>0</v>
      </c>
      <c r="K662" s="59">
        <f>IFERROR(VLOOKUP(VENTAS[[#This Row],[Código del producto Vendido]],STOCK[],16,FALSE)*VENTAS[[#This Row],[Cantidad]] + VLOOKUP(VENTAS[[#This Row],[Código del producto Vendido]],STOCK[],19,FALSE)*VENTAS[[#This Row],[Cantidad]],VENTAS[[#This Row],[Total]])</f>
        <v>13.97</v>
      </c>
      <c r="L662" s="59">
        <f>VENTAS[[#This Row],[Total]]-VENTAS[[#This Row],[Comisión 10%]]-VENTAS[[#This Row],[Costo SIN Comision]]</f>
        <v>13.03</v>
      </c>
      <c r="M662" s="59"/>
    </row>
    <row r="663" spans="1:13" ht="20" customHeight="1">
      <c r="A663" s="56"/>
      <c r="B663" s="57" t="str">
        <f>IFERROR(VLOOKUP(VENTAS[[#This Row],[Código del producto Vendido]],STOCK[],25,FALSE),"-")</f>
        <v>Compra 9/12/2023</v>
      </c>
      <c r="C663" s="57"/>
      <c r="D663" s="57" t="s">
        <v>1185</v>
      </c>
      <c r="E663" s="57" t="s">
        <v>1430</v>
      </c>
      <c r="F663" s="58" t="str">
        <f>IFERROR(VLOOKUP(VENTAS[[#This Row],[Código del producto Vendido]],STOCK[],5,FALSE),"-")</f>
        <v>Top Asimétrico Acanalado</v>
      </c>
      <c r="G663" s="58">
        <v>1</v>
      </c>
      <c r="H663" s="59">
        <v>12</v>
      </c>
      <c r="I663" s="59">
        <f>VENTAS[[#This Row],[Cantidad]]*VENTAS[[#This Row],[Precio Venta]]</f>
        <v>12</v>
      </c>
      <c r="J663" s="59">
        <f>IF(VENTAS[[#This Row],[Nombre del Gestor]]&gt;1,  VENTAS[[#This Row],[Total]]*10%, 0)</f>
        <v>1.2000000000000002</v>
      </c>
      <c r="K663" s="59">
        <f>IFERROR(VLOOKUP(VENTAS[[#This Row],[Código del producto Vendido]],STOCK[],16,FALSE)*VENTAS[[#This Row],[Cantidad]] + VLOOKUP(VENTAS[[#This Row],[Código del producto Vendido]],STOCK[],19,FALSE)*VENTAS[[#This Row],[Cantidad]],VENTAS[[#This Row],[Total]])</f>
        <v>5.7</v>
      </c>
      <c r="L663" s="59">
        <f>VENTAS[[#This Row],[Total]]-VENTAS[[#This Row],[Comisión 10%]]-VENTAS[[#This Row],[Costo SIN Comision]]</f>
        <v>5.1000000000000005</v>
      </c>
      <c r="M663" s="59"/>
    </row>
    <row r="664" spans="1:13" ht="20" customHeight="1">
      <c r="A664" s="56"/>
      <c r="B664" s="57" t="str">
        <f>IFERROR(VLOOKUP(VENTAS[[#This Row],[Código del producto Vendido]],STOCK[],25,FALSE),"-")</f>
        <v>Compra 9/12/2023</v>
      </c>
      <c r="C664" s="57"/>
      <c r="D664" s="57" t="s">
        <v>1491</v>
      </c>
      <c r="E664" s="57" t="s">
        <v>1438</v>
      </c>
      <c r="F664" s="58" t="str">
        <f>IFERROR(VLOOKUP(VENTAS[[#This Row],[Código del producto Vendido]],STOCK[],5,FALSE),"-")</f>
        <v>Vestido Margarita</v>
      </c>
      <c r="G664" s="58">
        <v>1</v>
      </c>
      <c r="H664" s="59">
        <v>28</v>
      </c>
      <c r="I664" s="59">
        <f>VENTAS[[#This Row],[Cantidad]]*VENTAS[[#This Row],[Precio Venta]]</f>
        <v>28</v>
      </c>
      <c r="J664" s="59">
        <f>IF(VENTAS[[#This Row],[Nombre del Gestor]]&gt;1,  VENTAS[[#This Row],[Total]]*10%, 0)</f>
        <v>2.8000000000000003</v>
      </c>
      <c r="K664" s="59">
        <f>IFERROR(VLOOKUP(VENTAS[[#This Row],[Código del producto Vendido]],STOCK[],16,FALSE)*VENTAS[[#This Row],[Cantidad]] + VLOOKUP(VENTAS[[#This Row],[Código del producto Vendido]],STOCK[],19,FALSE)*VENTAS[[#This Row],[Cantidad]],VENTAS[[#This Row],[Total]])</f>
        <v>15.05</v>
      </c>
      <c r="L664" s="59">
        <f>VENTAS[[#This Row],[Total]]-VENTAS[[#This Row],[Comisión 10%]]-VENTAS[[#This Row],[Costo SIN Comision]]</f>
        <v>10.149999999999999</v>
      </c>
      <c r="M664" s="59"/>
    </row>
    <row r="665" spans="1:13" ht="20" customHeight="1">
      <c r="A665" s="56">
        <v>45326</v>
      </c>
      <c r="B665" s="57" t="str">
        <f>IFERROR(VLOOKUP(VENTAS[[#This Row],[Código del producto Vendido]],STOCK[],25,FALSE),"-")</f>
        <v>Compra 9/12/2023</v>
      </c>
      <c r="C665" s="57"/>
      <c r="D665" s="57" t="s">
        <v>990</v>
      </c>
      <c r="E665" s="57" t="s">
        <v>1441</v>
      </c>
      <c r="F665" s="58" t="str">
        <f>IFERROR(VLOOKUP(VENTAS[[#This Row],[Código del producto Vendido]],STOCK[],5,FALSE),"-")</f>
        <v>Suéter cuello de Cisne</v>
      </c>
      <c r="G665" s="58">
        <v>1</v>
      </c>
      <c r="H665" s="59">
        <v>15</v>
      </c>
      <c r="I665" s="59">
        <f>VENTAS[[#This Row],[Cantidad]]*VENTAS[[#This Row],[Precio Venta]]</f>
        <v>15</v>
      </c>
      <c r="J665" s="59">
        <f>IF(VENTAS[[#This Row],[Nombre del Gestor]]&gt;1,  VENTAS[[#This Row],[Total]]*10%, 0)</f>
        <v>1.5</v>
      </c>
      <c r="K665" s="59">
        <f>IFERROR(VLOOKUP(VENTAS[[#This Row],[Código del producto Vendido]],STOCK[],16,FALSE)*VENTAS[[#This Row],[Cantidad]] + VLOOKUP(VENTAS[[#This Row],[Código del producto Vendido]],STOCK[],19,FALSE)*VENTAS[[#This Row],[Cantidad]],VENTAS[[#This Row],[Total]])</f>
        <v>5.78</v>
      </c>
      <c r="L665" s="59">
        <f>VENTAS[[#This Row],[Total]]-VENTAS[[#This Row],[Comisión 10%]]-VENTAS[[#This Row],[Costo SIN Comision]]</f>
        <v>7.72</v>
      </c>
      <c r="M665" s="59"/>
    </row>
    <row r="666" spans="1:13" ht="20" customHeight="1">
      <c r="A666" s="56">
        <v>45326</v>
      </c>
      <c r="B666" s="57" t="str">
        <f>IFERROR(VLOOKUP(VENTAS[[#This Row],[Código del producto Vendido]],STOCK[],25,FALSE),"-")</f>
        <v>Compra 9/12/2023</v>
      </c>
      <c r="C666" s="57"/>
      <c r="D666" s="57" t="s">
        <v>990</v>
      </c>
      <c r="E666" s="57" t="s">
        <v>1431</v>
      </c>
      <c r="F666" s="58" t="str">
        <f>IFERROR(VLOOKUP(VENTAS[[#This Row],[Código del producto Vendido]],STOCK[],5,FALSE),"-")</f>
        <v>Top Asimétrico Acanalado</v>
      </c>
      <c r="G666" s="58">
        <v>1</v>
      </c>
      <c r="H666" s="59">
        <v>12</v>
      </c>
      <c r="I666" s="59">
        <f>VENTAS[[#This Row],[Cantidad]]*VENTAS[[#This Row],[Precio Venta]]</f>
        <v>12</v>
      </c>
      <c r="J666" s="59">
        <f>IF(VENTAS[[#This Row],[Nombre del Gestor]]&gt;1,  VENTAS[[#This Row],[Total]]*10%, 0)</f>
        <v>1.2000000000000002</v>
      </c>
      <c r="K666" s="59">
        <f>IFERROR(VLOOKUP(VENTAS[[#This Row],[Código del producto Vendido]],STOCK[],16,FALSE)*VENTAS[[#This Row],[Cantidad]] + VLOOKUP(VENTAS[[#This Row],[Código del producto Vendido]],STOCK[],19,FALSE)*VENTAS[[#This Row],[Cantidad]],VENTAS[[#This Row],[Total]])</f>
        <v>5.7</v>
      </c>
      <c r="L666" s="59">
        <f>VENTAS[[#This Row],[Total]]-VENTAS[[#This Row],[Comisión 10%]]-VENTAS[[#This Row],[Costo SIN Comision]]</f>
        <v>5.1000000000000005</v>
      </c>
      <c r="M666" s="59"/>
    </row>
    <row r="667" spans="1:13" ht="20" customHeight="1">
      <c r="A667" s="56">
        <v>45326</v>
      </c>
      <c r="B667" s="57" t="str">
        <f>IFERROR(VLOOKUP(VENTAS[[#This Row],[Código del producto Vendido]],STOCK[],25,FALSE),"-")</f>
        <v>Compra 9/12/2023</v>
      </c>
      <c r="C667" s="57"/>
      <c r="D667" s="57" t="s">
        <v>990</v>
      </c>
      <c r="E667" s="57" t="s">
        <v>1445</v>
      </c>
      <c r="F667" s="58" t="str">
        <f>IFERROR(VLOOKUP(VENTAS[[#This Row],[Código del producto Vendido]],STOCK[],5,FALSE),"-")</f>
        <v>Mono Con Botón Delantero</v>
      </c>
      <c r="G667" s="58">
        <v>1</v>
      </c>
      <c r="H667" s="59">
        <v>28</v>
      </c>
      <c r="I667" s="59">
        <f>VENTAS[[#This Row],[Cantidad]]*VENTAS[[#This Row],[Precio Venta]]</f>
        <v>28</v>
      </c>
      <c r="J667" s="59">
        <f>IF(VENTAS[[#This Row],[Nombre del Gestor]]&gt;1,  VENTAS[[#This Row],[Total]]*10%, 0)</f>
        <v>2.8000000000000003</v>
      </c>
      <c r="K667" s="59">
        <f>IFERROR(VLOOKUP(VENTAS[[#This Row],[Código del producto Vendido]],STOCK[],16,FALSE)*VENTAS[[#This Row],[Cantidad]] + VLOOKUP(VENTAS[[#This Row],[Código del producto Vendido]],STOCK[],19,FALSE)*VENTAS[[#This Row],[Cantidad]],VENTAS[[#This Row],[Total]])</f>
        <v>18.7</v>
      </c>
      <c r="L667" s="59">
        <f>VENTAS[[#This Row],[Total]]-VENTAS[[#This Row],[Comisión 10%]]-VENTAS[[#This Row],[Costo SIN Comision]]</f>
        <v>6.5</v>
      </c>
      <c r="M667" s="59"/>
    </row>
    <row r="668" spans="1:13" ht="20" customHeight="1">
      <c r="A668" s="56">
        <v>45326</v>
      </c>
      <c r="B668" s="57">
        <f>IFERROR(VLOOKUP(VENTAS[[#This Row],[Código del producto Vendido]],STOCK[],25,FALSE),"-")</f>
        <v>0</v>
      </c>
      <c r="C668" s="57"/>
      <c r="D668" s="57" t="s">
        <v>990</v>
      </c>
      <c r="E668" s="57" t="s">
        <v>725</v>
      </c>
      <c r="F668" s="58" t="str">
        <f>IFERROR(VLOOKUP(VENTAS[[#This Row],[Código del producto Vendido]],STOCK[],5,FALSE),"-")</f>
        <v xml:space="preserve">Shorts bajo de doblez de cintura </v>
      </c>
      <c r="G668" s="58">
        <v>1</v>
      </c>
      <c r="H668" s="59">
        <v>19</v>
      </c>
      <c r="I668" s="59">
        <f>VENTAS[[#This Row],[Cantidad]]*VENTAS[[#This Row],[Precio Venta]]</f>
        <v>19</v>
      </c>
      <c r="J668" s="59">
        <f>IF(VENTAS[[#This Row],[Nombre del Gestor]]&gt;1,  VENTAS[[#This Row],[Total]]*10%, 0)</f>
        <v>1.9000000000000001</v>
      </c>
      <c r="K668" s="59">
        <f>IFERROR(VLOOKUP(VENTAS[[#This Row],[Código del producto Vendido]],STOCK[],16,FALSE)*VENTAS[[#This Row],[Cantidad]] + VLOOKUP(VENTAS[[#This Row],[Código del producto Vendido]],STOCK[],19,FALSE)*VENTAS[[#This Row],[Cantidad]],VENTAS[[#This Row],[Total]])</f>
        <v>8.176111111111112</v>
      </c>
      <c r="L668" s="59">
        <f>VENTAS[[#This Row],[Total]]-VENTAS[[#This Row],[Comisión 10%]]-VENTAS[[#This Row],[Costo SIN Comision]]</f>
        <v>8.9238888888888894</v>
      </c>
      <c r="M668" s="59"/>
    </row>
    <row r="669" spans="1:13" ht="20" customHeight="1">
      <c r="A669" s="56">
        <v>45326</v>
      </c>
      <c r="B669" s="57">
        <f>IFERROR(VLOOKUP(VENTAS[[#This Row],[Código del producto Vendido]],STOCK[],25,FALSE),"-")</f>
        <v>0</v>
      </c>
      <c r="C669" s="57"/>
      <c r="D669" s="57" t="s">
        <v>990</v>
      </c>
      <c r="E669" s="57" t="s">
        <v>1104</v>
      </c>
      <c r="F669" s="58" t="str">
        <f>IFERROR(VLOOKUP(VENTAS[[#This Row],[Código del producto Vendido]],STOCK[],5,FALSE),"-")</f>
        <v>Jean ajustado claro</v>
      </c>
      <c r="G669" s="58">
        <v>1</v>
      </c>
      <c r="H669" s="59">
        <v>30</v>
      </c>
      <c r="I669" s="59">
        <f>VENTAS[[#This Row],[Cantidad]]*VENTAS[[#This Row],[Precio Venta]]</f>
        <v>30</v>
      </c>
      <c r="J669" s="59">
        <f>IF(VENTAS[[#This Row],[Nombre del Gestor]]&gt;1,  VENTAS[[#This Row],[Total]]*10%, 0)</f>
        <v>3</v>
      </c>
      <c r="K669" s="59">
        <f>IFERROR(VLOOKUP(VENTAS[[#This Row],[Código del producto Vendido]],STOCK[],16,FALSE)*VENTAS[[#This Row],[Cantidad]] + VLOOKUP(VENTAS[[#This Row],[Código del producto Vendido]],STOCK[],19,FALSE)*VENTAS[[#This Row],[Cantidad]],VENTAS[[#This Row],[Total]])</f>
        <v>23.79</v>
      </c>
      <c r="L669" s="59">
        <f>VENTAS[[#This Row],[Total]]-VENTAS[[#This Row],[Comisión 10%]]-VENTAS[[#This Row],[Costo SIN Comision]]</f>
        <v>3.2100000000000009</v>
      </c>
      <c r="M669" s="59"/>
    </row>
    <row r="670" spans="1:13" ht="20" customHeight="1">
      <c r="A670" s="56"/>
      <c r="B670" s="57" t="str">
        <f>IFERROR(VLOOKUP(VENTAS[[#This Row],[Código del producto Vendido]],STOCK[],25,FALSE),"-")</f>
        <v>Compra 9/12/2023</v>
      </c>
      <c r="C670" s="57"/>
      <c r="D670" s="57"/>
      <c r="E670" s="57" t="s">
        <v>1412</v>
      </c>
      <c r="F670" s="58" t="str">
        <f>IFERROR(VLOOKUP(VENTAS[[#This Row],[Código del producto Vendido]],STOCK[],5,FALSE),"-")</f>
        <v>Camisa Modely</v>
      </c>
      <c r="G670" s="58">
        <v>1</v>
      </c>
      <c r="H670" s="59">
        <v>22</v>
      </c>
      <c r="I670" s="59">
        <f>VENTAS[[#This Row],[Cantidad]]*VENTAS[[#This Row],[Precio Venta]]</f>
        <v>22</v>
      </c>
      <c r="J670" s="59">
        <f>IF(VENTAS[[#This Row],[Nombre del Gestor]]&gt;1,  VENTAS[[#This Row],[Total]]*10%, 0)</f>
        <v>0</v>
      </c>
      <c r="K670" s="59">
        <f>IFERROR(VLOOKUP(VENTAS[[#This Row],[Código del producto Vendido]],STOCK[],16,FALSE)*VENTAS[[#This Row],[Cantidad]] + VLOOKUP(VENTAS[[#This Row],[Código del producto Vendido]],STOCK[],19,FALSE)*VENTAS[[#This Row],[Cantidad]],VENTAS[[#This Row],[Total]])</f>
        <v>9.74</v>
      </c>
      <c r="L670" s="59">
        <f>VENTAS[[#This Row],[Total]]-VENTAS[[#This Row],[Comisión 10%]]-VENTAS[[#This Row],[Costo SIN Comision]]</f>
        <v>12.26</v>
      </c>
      <c r="M670" s="59"/>
    </row>
    <row r="671" spans="1:13" ht="20" customHeight="1">
      <c r="A671" s="56"/>
      <c r="B671" s="57" t="str">
        <f>IFERROR(VLOOKUP(VENTAS[[#This Row],[Código del producto Vendido]],STOCK[],25,FALSE),"-")</f>
        <v>Compra 7/12/2023</v>
      </c>
      <c r="C671" s="57"/>
      <c r="D671" s="57"/>
      <c r="E671" s="57" t="s">
        <v>1343</v>
      </c>
      <c r="F671" s="58" t="str">
        <f>IFERROR(VLOOKUP(VENTAS[[#This Row],[Código del producto Vendido]],STOCK[],5,FALSE),"-")</f>
        <v>Saya de Mezclilla a la Cintura</v>
      </c>
      <c r="G671" s="58">
        <v>1</v>
      </c>
      <c r="H671" s="59">
        <v>35</v>
      </c>
      <c r="I671" s="59">
        <f>VENTAS[[#This Row],[Cantidad]]*VENTAS[[#This Row],[Precio Venta]]</f>
        <v>35</v>
      </c>
      <c r="J671" s="59">
        <f>IF(VENTAS[[#This Row],[Nombre del Gestor]]&gt;1,  VENTAS[[#This Row],[Total]]*10%, 0)</f>
        <v>0</v>
      </c>
      <c r="K671" s="59">
        <f>IFERROR(VLOOKUP(VENTAS[[#This Row],[Código del producto Vendido]],STOCK[],16,FALSE)*VENTAS[[#This Row],[Cantidad]] + VLOOKUP(VENTAS[[#This Row],[Código del producto Vendido]],STOCK[],19,FALSE)*VENTAS[[#This Row],[Cantidad]],VENTAS[[#This Row],[Total]])</f>
        <v>18.5</v>
      </c>
      <c r="L671" s="59">
        <f>VENTAS[[#This Row],[Total]]-VENTAS[[#This Row],[Comisión 10%]]-VENTAS[[#This Row],[Costo SIN Comision]]</f>
        <v>16.5</v>
      </c>
      <c r="M671" s="59"/>
    </row>
    <row r="672" spans="1:13" ht="20" customHeight="1">
      <c r="A672" s="56" t="s">
        <v>1484</v>
      </c>
      <c r="B672" s="57">
        <f>IFERROR(VLOOKUP(VENTAS[[#This Row],[Código del producto Vendido]],STOCK[],25,FALSE),"-")</f>
        <v>0</v>
      </c>
      <c r="C672" s="57" t="s">
        <v>1494</v>
      </c>
      <c r="D672" s="57"/>
      <c r="E672" s="57" t="s">
        <v>791</v>
      </c>
      <c r="F672" s="58" t="str">
        <f>IFERROR(VLOOKUP(VENTAS[[#This Row],[Código del producto Vendido]],STOCK[],5,FALSE),"-")</f>
        <v>Sandalias Rojas</v>
      </c>
      <c r="G672" s="58">
        <v>1</v>
      </c>
      <c r="H672" s="59">
        <v>40</v>
      </c>
      <c r="I672" s="59">
        <f>VENTAS[[#This Row],[Cantidad]]*VENTAS[[#This Row],[Precio Venta]]</f>
        <v>40</v>
      </c>
      <c r="J672" s="59">
        <f>IF(VENTAS[[#This Row],[Nombre del Gestor]]&gt;1,  VENTAS[[#This Row],[Total]]*10%, 0)</f>
        <v>0</v>
      </c>
      <c r="K672" s="59">
        <f>IFERROR(VLOOKUP(VENTAS[[#This Row],[Código del producto Vendido]],STOCK[],16,FALSE)*VENTAS[[#This Row],[Cantidad]] + VLOOKUP(VENTAS[[#This Row],[Código del producto Vendido]],STOCK[],19,FALSE)*VENTAS[[#This Row],[Cantidad]],VENTAS[[#This Row],[Total]])</f>
        <v>25.722222222222221</v>
      </c>
      <c r="L672" s="59">
        <f>VENTAS[[#This Row],[Total]]-VENTAS[[#This Row],[Comisión 10%]]-VENTAS[[#This Row],[Costo SIN Comision]]</f>
        <v>14.277777777777779</v>
      </c>
      <c r="M672" s="59"/>
    </row>
    <row r="673" spans="1:13" ht="20" customHeight="1">
      <c r="A673" s="56"/>
      <c r="B673" s="57">
        <f>IFERROR(VLOOKUP(VENTAS[[#This Row],[Código del producto Vendido]],STOCK[],25,FALSE),"-")</f>
        <v>0</v>
      </c>
      <c r="C673" s="57" t="s">
        <v>1496</v>
      </c>
      <c r="D673" s="57"/>
      <c r="E673" s="57" t="s">
        <v>974</v>
      </c>
      <c r="F673" s="58" t="str">
        <f>IFERROR(VLOOKUP(VENTAS[[#This Row],[Código del producto Vendido]],STOCK[],5,FALSE),"-")</f>
        <v>Calzado hombre dos tonos</v>
      </c>
      <c r="G673" s="58">
        <v>1</v>
      </c>
      <c r="H673" s="59">
        <v>0</v>
      </c>
      <c r="I673" s="59">
        <f>VENTAS[[#This Row],[Cantidad]]*VENTAS[[#This Row],[Precio Venta]]</f>
        <v>0</v>
      </c>
      <c r="J673" s="59">
        <f>IF(VENTAS[[#This Row],[Nombre del Gestor]]&gt;1,  VENTAS[[#This Row],[Total]]*10%, 0)</f>
        <v>0</v>
      </c>
      <c r="K673" s="59">
        <f>IFERROR(VLOOKUP(VENTAS[[#This Row],[Código del producto Vendido]],STOCK[],16,FALSE)*VENTAS[[#This Row],[Cantidad]] + VLOOKUP(VENTAS[[#This Row],[Código del producto Vendido]],STOCK[],19,FALSE)*VENTAS[[#This Row],[Cantidad]],VENTAS[[#This Row],[Total]])</f>
        <v>33.944444444444443</v>
      </c>
      <c r="L673" s="59">
        <f>VENTAS[[#This Row],[Total]]-VENTAS[[#This Row],[Comisión 10%]]-VENTAS[[#This Row],[Costo SIN Comision]]</f>
        <v>-33.944444444444443</v>
      </c>
      <c r="M673" s="59"/>
    </row>
    <row r="674" spans="1:13" ht="20" customHeight="1">
      <c r="A674" s="56" t="s">
        <v>1498</v>
      </c>
      <c r="B674" s="57">
        <f>IFERROR(VLOOKUP(VENTAS[[#This Row],[Código del producto Vendido]],STOCK[],25,FALSE),"-")</f>
        <v>0</v>
      </c>
      <c r="C674" s="57"/>
      <c r="D674" s="57"/>
      <c r="E674" s="57" t="s">
        <v>1116</v>
      </c>
      <c r="F674" s="58" t="str">
        <f>IFERROR(VLOOKUP(VENTAS[[#This Row],[Código del producto Vendido]],STOCK[],5,FALSE),"-")</f>
        <v>Blusa de manga acampanada blanca</v>
      </c>
      <c r="G674" s="58">
        <v>1</v>
      </c>
      <c r="H674" s="59">
        <v>22</v>
      </c>
      <c r="I674" s="59">
        <f>VENTAS[[#This Row],[Cantidad]]*VENTAS[[#This Row],[Precio Venta]]</f>
        <v>22</v>
      </c>
      <c r="J674" s="59">
        <f>IF(VENTAS[[#This Row],[Nombre del Gestor]]&gt;1,  VENTAS[[#This Row],[Total]]*10%, 0)</f>
        <v>0</v>
      </c>
      <c r="K674" s="59">
        <f>IFERROR(VLOOKUP(VENTAS[[#This Row],[Código del producto Vendido]],STOCK[],16,FALSE)*VENTAS[[#This Row],[Cantidad]] + VLOOKUP(VENTAS[[#This Row],[Código del producto Vendido]],STOCK[],19,FALSE)*VENTAS[[#This Row],[Cantidad]],VENTAS[[#This Row],[Total]])</f>
        <v>13.239999999999998</v>
      </c>
      <c r="L674" s="59">
        <f>VENTAS[[#This Row],[Total]]-VENTAS[[#This Row],[Comisión 10%]]-VENTAS[[#This Row],[Costo SIN Comision]]</f>
        <v>8.7600000000000016</v>
      </c>
      <c r="M674" s="59"/>
    </row>
    <row r="675" spans="1:13" ht="20" customHeight="1">
      <c r="A675" s="56" t="s">
        <v>1498</v>
      </c>
      <c r="B675" s="57">
        <f>IFERROR(VLOOKUP(VENTAS[[#This Row],[Código del producto Vendido]],STOCK[],25,FALSE),"-")</f>
        <v>0</v>
      </c>
      <c r="C675" s="57"/>
      <c r="D675" s="57"/>
      <c r="E675" s="57" t="s">
        <v>1117</v>
      </c>
      <c r="F675" s="58" t="str">
        <f>IFERROR(VLOOKUP(VENTAS[[#This Row],[Código del producto Vendido]],STOCK[],5,FALSE),"-")</f>
        <v>Blusa de manga acampanada negra</v>
      </c>
      <c r="G675" s="58">
        <v>1</v>
      </c>
      <c r="H675" s="59">
        <v>22</v>
      </c>
      <c r="I675" s="59">
        <f>VENTAS[[#This Row],[Cantidad]]*VENTAS[[#This Row],[Precio Venta]]</f>
        <v>22</v>
      </c>
      <c r="J675" s="59">
        <f>IF(VENTAS[[#This Row],[Nombre del Gestor]]&gt;1,  VENTAS[[#This Row],[Total]]*10%, 0)</f>
        <v>0</v>
      </c>
      <c r="K675" s="59">
        <f>IFERROR(VLOOKUP(VENTAS[[#This Row],[Código del producto Vendido]],STOCK[],16,FALSE)*VENTAS[[#This Row],[Cantidad]] + VLOOKUP(VENTAS[[#This Row],[Código del producto Vendido]],STOCK[],19,FALSE)*VENTAS[[#This Row],[Cantidad]],VENTAS[[#This Row],[Total]])</f>
        <v>14.239999999999998</v>
      </c>
      <c r="L675" s="59">
        <f>VENTAS[[#This Row],[Total]]-VENTAS[[#This Row],[Comisión 10%]]-VENTAS[[#This Row],[Costo SIN Comision]]</f>
        <v>7.7600000000000016</v>
      </c>
      <c r="M675" s="59"/>
    </row>
    <row r="676" spans="1:13" ht="20" customHeight="1">
      <c r="A676" s="56" t="s">
        <v>1498</v>
      </c>
      <c r="B676" s="57" t="str">
        <f>IFERROR(VLOOKUP(VENTAS[[#This Row],[Código del producto Vendido]],STOCK[],25,FALSE),"-")</f>
        <v>-</v>
      </c>
      <c r="C676" s="57"/>
      <c r="D676" s="57"/>
      <c r="E676" s="57" t="s">
        <v>1340</v>
      </c>
      <c r="F676" s="58" t="str">
        <f>IFERROR(VLOOKUP(VENTAS[[#This Row],[Código del producto Vendido]],STOCK[],5,FALSE),"-")</f>
        <v>-</v>
      </c>
      <c r="G676" s="58">
        <v>1</v>
      </c>
      <c r="H676" s="59">
        <v>13</v>
      </c>
      <c r="I676" s="59">
        <f>VENTAS[[#This Row],[Cantidad]]*VENTAS[[#This Row],[Precio Venta]]</f>
        <v>13</v>
      </c>
      <c r="J676" s="59">
        <f>IF(VENTAS[[#This Row],[Nombre del Gestor]]&gt;1,  VENTAS[[#This Row],[Total]]*10%, 0)</f>
        <v>0</v>
      </c>
      <c r="K676" s="59">
        <f>IFERROR(VLOOKUP(VENTAS[[#This Row],[Código del producto Vendido]],STOCK[],16,FALSE)*VENTAS[[#This Row],[Cantidad]] + VLOOKUP(VENTAS[[#This Row],[Código del producto Vendido]],STOCK[],19,FALSE)*VENTAS[[#This Row],[Cantidad]],VENTAS[[#This Row],[Total]])</f>
        <v>13</v>
      </c>
      <c r="L676" s="59">
        <f>VENTAS[[#This Row],[Total]]-VENTAS[[#This Row],[Comisión 10%]]-VENTAS[[#This Row],[Costo SIN Comision]]</f>
        <v>0</v>
      </c>
      <c r="M676" s="59"/>
    </row>
    <row r="677" spans="1:13" ht="20" customHeight="1">
      <c r="A677" s="56">
        <v>45324</v>
      </c>
      <c r="B677" s="57" t="str">
        <f>IFERROR(VLOOKUP(VENTAS[[#This Row],[Código del producto Vendido]],STOCK[],25,FALSE),"-")</f>
        <v>Compra 9/12/2023</v>
      </c>
      <c r="C677" s="57"/>
      <c r="D677" s="57" t="s">
        <v>1491</v>
      </c>
      <c r="E677" s="57" t="s">
        <v>1407</v>
      </c>
      <c r="F677" s="58" t="str">
        <f>IFERROR(VLOOKUP(VENTAS[[#This Row],[Código del producto Vendido]],STOCK[],5,FALSE),"-")</f>
        <v>Cardigan classy</v>
      </c>
      <c r="G677" s="58">
        <v>1</v>
      </c>
      <c r="H677" s="59">
        <v>20</v>
      </c>
      <c r="I677" s="59">
        <f>VENTAS[[#This Row],[Cantidad]]*VENTAS[[#This Row],[Precio Venta]]</f>
        <v>20</v>
      </c>
      <c r="J677" s="59">
        <f>IF(VENTAS[[#This Row],[Nombre del Gestor]]&gt;1,  VENTAS[[#This Row],[Total]]*10%, 0)</f>
        <v>2</v>
      </c>
      <c r="K677" s="59">
        <f>IFERROR(VLOOKUP(VENTAS[[#This Row],[Código del producto Vendido]],STOCK[],16,FALSE)*VENTAS[[#This Row],[Cantidad]] + VLOOKUP(VENTAS[[#This Row],[Código del producto Vendido]],STOCK[],19,FALSE)*VENTAS[[#This Row],[Cantidad]],VENTAS[[#This Row],[Total]])</f>
        <v>11.8</v>
      </c>
      <c r="L677" s="59">
        <f>VENTAS[[#This Row],[Total]]-VENTAS[[#This Row],[Comisión 10%]]-VENTAS[[#This Row],[Costo SIN Comision]]</f>
        <v>6.1999999999999993</v>
      </c>
      <c r="M677" s="59"/>
    </row>
    <row r="678" spans="1:13" ht="20" customHeight="1">
      <c r="A678" s="56">
        <v>45325</v>
      </c>
      <c r="B678" s="57">
        <f>IFERROR(VLOOKUP(VENTAS[[#This Row],[Código del producto Vendido]],STOCK[],25,FALSE),"-")</f>
        <v>0</v>
      </c>
      <c r="C678" s="57" t="s">
        <v>1499</v>
      </c>
      <c r="D678" s="57"/>
      <c r="E678" s="57" t="s">
        <v>1221</v>
      </c>
      <c r="F678" s="58" t="str">
        <f>IFERROR(VLOOKUP(VENTAS[[#This Row],[Código del producto Vendido]],STOCK[],5,FALSE),"-")</f>
        <v>Sweater de Lana naranja quemada</v>
      </c>
      <c r="G678" s="58">
        <v>1</v>
      </c>
      <c r="H678" s="59">
        <v>18</v>
      </c>
      <c r="I678" s="59">
        <f>VENTAS[[#This Row],[Cantidad]]*VENTAS[[#This Row],[Precio Venta]]</f>
        <v>18</v>
      </c>
      <c r="J678" s="59">
        <f>IF(VENTAS[[#This Row],[Nombre del Gestor]]&gt;1,  VENTAS[[#This Row],[Total]]*10%, 0)</f>
        <v>0</v>
      </c>
      <c r="K678" s="59">
        <f>IFERROR(VLOOKUP(VENTAS[[#This Row],[Código del producto Vendido]],STOCK[],16,FALSE)*VENTAS[[#This Row],[Cantidad]] + VLOOKUP(VENTAS[[#This Row],[Código del producto Vendido]],STOCK[],19,FALSE)*VENTAS[[#This Row],[Cantidad]],VENTAS[[#This Row],[Total]])</f>
        <v>15.45</v>
      </c>
      <c r="L678" s="59">
        <f>VENTAS[[#This Row],[Total]]-VENTAS[[#This Row],[Comisión 10%]]-VENTAS[[#This Row],[Costo SIN Comision]]</f>
        <v>2.5500000000000007</v>
      </c>
      <c r="M678" s="59"/>
    </row>
    <row r="679" spans="1:13" ht="20" customHeight="1">
      <c r="A679" s="56">
        <v>45324</v>
      </c>
      <c r="B679" s="57" t="str">
        <f>IFERROR(VLOOKUP(VENTAS[[#This Row],[Código del producto Vendido]],STOCK[],25,FALSE),"-")</f>
        <v>-</v>
      </c>
      <c r="C679" s="57"/>
      <c r="D679" s="57"/>
      <c r="E679" s="57"/>
      <c r="F679" s="58" t="str">
        <f>IFERROR(VLOOKUP(VENTAS[[#This Row],[Código del producto Vendido]],STOCK[],5,FALSE),"-")</f>
        <v>-</v>
      </c>
      <c r="G679" s="58">
        <v>1</v>
      </c>
      <c r="H679" s="59">
        <v>28</v>
      </c>
      <c r="I679" s="59">
        <f>VENTAS[[#This Row],[Cantidad]]*VENTAS[[#This Row],[Precio Venta]]</f>
        <v>28</v>
      </c>
      <c r="J679" s="59">
        <f>IF(VENTAS[[#This Row],[Nombre del Gestor]]&gt;1,  VENTAS[[#This Row],[Total]]*10%, 0)</f>
        <v>0</v>
      </c>
      <c r="K679" s="59">
        <f>IFERROR(VLOOKUP(VENTAS[[#This Row],[Código del producto Vendido]],STOCK[],16,FALSE)*VENTAS[[#This Row],[Cantidad]] + VLOOKUP(VENTAS[[#This Row],[Código del producto Vendido]],STOCK[],19,FALSE)*VENTAS[[#This Row],[Cantidad]],VENTAS[[#This Row],[Total]])</f>
        <v>28</v>
      </c>
      <c r="L679" s="59">
        <f>VENTAS[[#This Row],[Total]]-VENTAS[[#This Row],[Comisión 10%]]-VENTAS[[#This Row],[Costo SIN Comision]]</f>
        <v>0</v>
      </c>
      <c r="M679" s="59"/>
    </row>
    <row r="680" spans="1:13" ht="20" customHeight="1">
      <c r="A680" s="56"/>
      <c r="B680" s="57" t="str">
        <f>IFERROR(VLOOKUP(VENTAS[[#This Row],[Código del producto Vendido]],STOCK[],25,FALSE),"-")</f>
        <v>Compra 7/12/2023</v>
      </c>
      <c r="C680" s="57"/>
      <c r="D680" s="57"/>
      <c r="E680" s="57" t="s">
        <v>1356</v>
      </c>
      <c r="F680" s="58" t="str">
        <f>IFERROR(VLOOKUP(VENTAS[[#This Row],[Código del producto Vendido]],STOCK[],5,FALSE),"-")</f>
        <v>Gafas de sol Dama</v>
      </c>
      <c r="G680" s="58">
        <v>1</v>
      </c>
      <c r="H680" s="59">
        <v>9</v>
      </c>
      <c r="I680" s="59">
        <f>VENTAS[[#This Row],[Cantidad]]*VENTAS[[#This Row],[Precio Venta]]</f>
        <v>9</v>
      </c>
      <c r="J680" s="59">
        <f>IF(VENTAS[[#This Row],[Nombre del Gestor]]&gt;1,  VENTAS[[#This Row],[Total]]*10%, 0)</f>
        <v>0</v>
      </c>
      <c r="K680" s="59">
        <f>IFERROR(VLOOKUP(VENTAS[[#This Row],[Código del producto Vendido]],STOCK[],16,FALSE)*VENTAS[[#This Row],[Cantidad]] + VLOOKUP(VENTAS[[#This Row],[Código del producto Vendido]],STOCK[],19,FALSE)*VENTAS[[#This Row],[Cantidad]],VENTAS[[#This Row],[Total]])</f>
        <v>4.4000000000000004</v>
      </c>
      <c r="L680" s="59">
        <f>VENTAS[[#This Row],[Total]]-VENTAS[[#This Row],[Comisión 10%]]-VENTAS[[#This Row],[Costo SIN Comision]]</f>
        <v>4.5999999999999996</v>
      </c>
      <c r="M680" s="59"/>
    </row>
    <row r="681" spans="1:13" ht="20" customHeight="1">
      <c r="A681" s="56"/>
      <c r="B681" s="57">
        <f>IFERROR(VLOOKUP(VENTAS[[#This Row],[Código del producto Vendido]],STOCK[],25,FALSE),"-")</f>
        <v>0</v>
      </c>
      <c r="C681" s="57"/>
      <c r="D681" s="57"/>
      <c r="E681" s="57" t="s">
        <v>1250</v>
      </c>
      <c r="F681" s="58" t="str">
        <f>IFERROR(VLOOKUP(VENTAS[[#This Row],[Código del producto Vendido]],STOCK[],5,FALSE),"-")</f>
        <v>Vestido acanalado cruzado color crema</v>
      </c>
      <c r="G681" s="58">
        <v>1</v>
      </c>
      <c r="H681" s="59">
        <v>28</v>
      </c>
      <c r="I681" s="59">
        <f>VENTAS[[#This Row],[Cantidad]]*VENTAS[[#This Row],[Precio Venta]]</f>
        <v>28</v>
      </c>
      <c r="J681" s="59">
        <f>IF(VENTAS[[#This Row],[Nombre del Gestor]]&gt;1,  VENTAS[[#This Row],[Total]]*10%, 0)</f>
        <v>0</v>
      </c>
      <c r="K681" s="59">
        <f>IFERROR(VLOOKUP(VENTAS[[#This Row],[Código del producto Vendido]],STOCK[],16,FALSE)*VENTAS[[#This Row],[Cantidad]] + VLOOKUP(VENTAS[[#This Row],[Código del producto Vendido]],STOCK[],19,FALSE)*VENTAS[[#This Row],[Cantidad]],VENTAS[[#This Row],[Total]])</f>
        <v>24.59</v>
      </c>
      <c r="L681" s="59">
        <f>VENTAS[[#This Row],[Total]]-VENTAS[[#This Row],[Comisión 10%]]-VENTAS[[#This Row],[Costo SIN Comision]]</f>
        <v>3.41</v>
      </c>
      <c r="M681" s="59"/>
    </row>
    <row r="682" spans="1:13" ht="20" customHeight="1">
      <c r="A682" s="56" t="s">
        <v>1201</v>
      </c>
      <c r="B682" s="57">
        <f>IFERROR(VLOOKUP(VENTAS[[#This Row],[Código del producto Vendido]],STOCK[],25,FALSE),"-")</f>
        <v>0</v>
      </c>
      <c r="C682" s="57"/>
      <c r="D682" s="57"/>
      <c r="E682" s="57" t="s">
        <v>916</v>
      </c>
      <c r="F682" s="58" t="str">
        <f>IFERROR(VLOOKUP(VENTAS[[#This Row],[Código del producto Vendido]],STOCK[],5,FALSE),"-")</f>
        <v>Jeans Ajustados Claro</v>
      </c>
      <c r="G682" s="58">
        <v>1</v>
      </c>
      <c r="H682" s="59">
        <v>30</v>
      </c>
      <c r="I682" s="59">
        <f>VENTAS[[#This Row],[Cantidad]]*VENTAS[[#This Row],[Precio Venta]]</f>
        <v>30</v>
      </c>
      <c r="J682" s="59">
        <f>IF(VENTAS[[#This Row],[Nombre del Gestor]]&gt;1,  VENTAS[[#This Row],[Total]]*10%, 0)</f>
        <v>0</v>
      </c>
      <c r="K682" s="59">
        <f>IFERROR(VLOOKUP(VENTAS[[#This Row],[Código del producto Vendido]],STOCK[],16,FALSE)*VENTAS[[#This Row],[Cantidad]] + VLOOKUP(VENTAS[[#This Row],[Código del producto Vendido]],STOCK[],19,FALSE)*VENTAS[[#This Row],[Cantidad]],VENTAS[[#This Row],[Total]])</f>
        <v>25.818181818181817</v>
      </c>
      <c r="L682" s="59">
        <f>VENTAS[[#This Row],[Total]]-VENTAS[[#This Row],[Comisión 10%]]-VENTAS[[#This Row],[Costo SIN Comision]]</f>
        <v>4.1818181818181834</v>
      </c>
      <c r="M682" s="59"/>
    </row>
    <row r="683" spans="1:13" ht="20" customHeight="1">
      <c r="A683" s="56" t="s">
        <v>1498</v>
      </c>
      <c r="B683" s="57">
        <f>IFERROR(VLOOKUP(VENTAS[[#This Row],[Código del producto Vendido]],STOCK[],25,FALSE),"-")</f>
        <v>0</v>
      </c>
      <c r="C683" s="57"/>
      <c r="D683" s="57"/>
      <c r="E683" s="57" t="s">
        <v>878</v>
      </c>
      <c r="F683" s="58" t="str">
        <f>IFERROR(VLOOKUP(VENTAS[[#This Row],[Código del producto Vendido]],STOCK[],5,FALSE),"-")</f>
        <v>Pantalón Business Básico</v>
      </c>
      <c r="G683" s="58">
        <v>1</v>
      </c>
      <c r="H683" s="59">
        <v>28</v>
      </c>
      <c r="I683" s="59">
        <f>VENTAS[[#This Row],[Cantidad]]*VENTAS[[#This Row],[Precio Venta]]</f>
        <v>28</v>
      </c>
      <c r="J683" s="59">
        <f>IF(VENTAS[[#This Row],[Nombre del Gestor]]&gt;1,  VENTAS[[#This Row],[Total]]*10%, 0)</f>
        <v>0</v>
      </c>
      <c r="K683" s="59">
        <f>IFERROR(VLOOKUP(VENTAS[[#This Row],[Código del producto Vendido]],STOCK[],16,FALSE)*VENTAS[[#This Row],[Cantidad]] + VLOOKUP(VENTAS[[#This Row],[Código del producto Vendido]],STOCK[],19,FALSE)*VENTAS[[#This Row],[Cantidad]],VENTAS[[#This Row],[Total]])</f>
        <v>21.372272727272726</v>
      </c>
      <c r="L683" s="59">
        <f>VENTAS[[#This Row],[Total]]-VENTAS[[#This Row],[Comisión 10%]]-VENTAS[[#This Row],[Costo SIN Comision]]</f>
        <v>6.6277272727272738</v>
      </c>
      <c r="M683" s="59"/>
    </row>
    <row r="684" spans="1:13" ht="20" customHeight="1">
      <c r="A684" s="56"/>
      <c r="B684" s="57">
        <f>IFERROR(VLOOKUP(VENTAS[[#This Row],[Código del producto Vendido]],STOCK[],25,FALSE),"-")</f>
        <v>0</v>
      </c>
      <c r="C684" s="57"/>
      <c r="D684" s="57"/>
      <c r="E684" s="57" t="s">
        <v>1250</v>
      </c>
      <c r="F684" s="58" t="str">
        <f>IFERROR(VLOOKUP(VENTAS[[#This Row],[Código del producto Vendido]],STOCK[],5,FALSE),"-")</f>
        <v>Vestido acanalado cruzado color crema</v>
      </c>
      <c r="G684" s="58">
        <v>1</v>
      </c>
      <c r="H684" s="59">
        <v>28</v>
      </c>
      <c r="I684" s="59">
        <f>VENTAS[[#This Row],[Cantidad]]*VENTAS[[#This Row],[Precio Venta]]</f>
        <v>28</v>
      </c>
      <c r="J684" s="59">
        <f>IF(VENTAS[[#This Row],[Nombre del Gestor]]&gt;1,  VENTAS[[#This Row],[Total]]*10%, 0)</f>
        <v>0</v>
      </c>
      <c r="K684" s="59">
        <f>IFERROR(VLOOKUP(VENTAS[[#This Row],[Código del producto Vendido]],STOCK[],16,FALSE)*VENTAS[[#This Row],[Cantidad]] + VLOOKUP(VENTAS[[#This Row],[Código del producto Vendido]],STOCK[],19,FALSE)*VENTAS[[#This Row],[Cantidad]],VENTAS[[#This Row],[Total]])</f>
        <v>24.59</v>
      </c>
      <c r="L684" s="59">
        <f>VENTAS[[#This Row],[Total]]-VENTAS[[#This Row],[Comisión 10%]]-VENTAS[[#This Row],[Costo SIN Comision]]</f>
        <v>3.41</v>
      </c>
      <c r="M684" s="59"/>
    </row>
    <row r="685" spans="1:13" ht="20" customHeight="1">
      <c r="A685" s="56" t="s">
        <v>1201</v>
      </c>
      <c r="B685" s="57" t="str">
        <f>IFERROR(VLOOKUP(VENTAS[[#This Row],[Código del producto Vendido]],STOCK[],25,FALSE),"-")</f>
        <v>COMPRA F21</v>
      </c>
      <c r="C685" s="57"/>
      <c r="D685" s="57"/>
      <c r="E685" s="57" t="s">
        <v>1258</v>
      </c>
      <c r="F685" s="58" t="str">
        <f>IFERROR(VLOOKUP(VENTAS[[#This Row],[Código del producto Vendido]],STOCK[],5,FALSE),"-")</f>
        <v>Sandalias blancas cruzadas</v>
      </c>
      <c r="G685" s="58">
        <v>1</v>
      </c>
      <c r="H685" s="59">
        <v>15</v>
      </c>
      <c r="I685" s="59">
        <f>VENTAS[[#This Row],[Cantidad]]*VENTAS[[#This Row],[Precio Venta]]</f>
        <v>15</v>
      </c>
      <c r="J685" s="59">
        <f>IF(VENTAS[[#This Row],[Nombre del Gestor]]&gt;1,  VENTAS[[#This Row],[Total]]*10%, 0)</f>
        <v>0</v>
      </c>
      <c r="K685" s="59">
        <f>IFERROR(VLOOKUP(VENTAS[[#This Row],[Código del producto Vendido]],STOCK[],16,FALSE)*VENTAS[[#This Row],[Cantidad]] + VLOOKUP(VENTAS[[#This Row],[Código del producto Vendido]],STOCK[],19,FALSE)*VENTAS[[#This Row],[Cantidad]],VENTAS[[#This Row],[Total]])</f>
        <v>11.49</v>
      </c>
      <c r="L685" s="59">
        <f>VENTAS[[#This Row],[Total]]-VENTAS[[#This Row],[Comisión 10%]]-VENTAS[[#This Row],[Costo SIN Comision]]</f>
        <v>3.51</v>
      </c>
      <c r="M685" s="59"/>
    </row>
    <row r="686" spans="1:13" ht="20" customHeight="1">
      <c r="A686" s="56"/>
      <c r="B686" s="57">
        <f>IFERROR(VLOOKUP(VENTAS[[#This Row],[Código del producto Vendido]],STOCK[],25,FALSE),"-")</f>
        <v>0</v>
      </c>
      <c r="C686" s="57"/>
      <c r="D686" s="57"/>
      <c r="E686" s="57" t="s">
        <v>957</v>
      </c>
      <c r="F686" s="58" t="str">
        <f>IFERROR(VLOOKUP(VENTAS[[#This Row],[Código del producto Vendido]],STOCK[],5,FALSE),"-")</f>
        <v>Vestido rojo con aberturas H&amp;M</v>
      </c>
      <c r="G686" s="58">
        <v>1</v>
      </c>
      <c r="H686" s="59">
        <v>25</v>
      </c>
      <c r="I686" s="59">
        <f>VENTAS[[#This Row],[Cantidad]]*VENTAS[[#This Row],[Precio Venta]]</f>
        <v>25</v>
      </c>
      <c r="J686" s="59">
        <f>IF(VENTAS[[#This Row],[Nombre del Gestor]]&gt;1,  VENTAS[[#This Row],[Total]]*10%, 0)</f>
        <v>0</v>
      </c>
      <c r="K686" s="59">
        <f>IFERROR(VLOOKUP(VENTAS[[#This Row],[Código del producto Vendido]],STOCK[],16,FALSE)*VENTAS[[#This Row],[Cantidad]] + VLOOKUP(VENTAS[[#This Row],[Código del producto Vendido]],STOCK[],19,FALSE)*VENTAS[[#This Row],[Cantidad]],VENTAS[[#This Row],[Total]])</f>
        <v>18.117647058823529</v>
      </c>
      <c r="L686" s="59">
        <f>VENTAS[[#This Row],[Total]]-VENTAS[[#This Row],[Comisión 10%]]-VENTAS[[#This Row],[Costo SIN Comision]]</f>
        <v>6.882352941176471</v>
      </c>
      <c r="M686" s="59"/>
    </row>
    <row r="687" spans="1:13" ht="20" customHeight="1">
      <c r="A687" s="56"/>
      <c r="B687" s="57" t="str">
        <f>IFERROR(VLOOKUP(VENTAS[[#This Row],[Código del producto Vendido]],STOCK[],25,FALSE),"-")</f>
        <v>Viaje Agosto</v>
      </c>
      <c r="C687" s="57"/>
      <c r="D687" s="57"/>
      <c r="E687" s="57" t="s">
        <v>1052</v>
      </c>
      <c r="F687" s="58" t="str">
        <f>IFERROR(VLOOKUP(VENTAS[[#This Row],[Código del producto Vendido]],STOCK[],5,FALSE),"-")</f>
        <v>Short beich de pierna ancha </v>
      </c>
      <c r="G687" s="58">
        <v>3</v>
      </c>
      <c r="H687" s="59">
        <v>20</v>
      </c>
      <c r="I687" s="59">
        <f>VENTAS[[#This Row],[Cantidad]]*VENTAS[[#This Row],[Precio Venta]]</f>
        <v>60</v>
      </c>
      <c r="J687" s="59">
        <f>IF(VENTAS[[#This Row],[Nombre del Gestor]]&gt;1,  VENTAS[[#This Row],[Total]]*10%, 0)</f>
        <v>0</v>
      </c>
      <c r="K687" s="59">
        <f>IFERROR(VLOOKUP(VENTAS[[#This Row],[Código del producto Vendido]],STOCK[],16,FALSE)*VENTAS[[#This Row],[Cantidad]] + VLOOKUP(VENTAS[[#This Row],[Código del producto Vendido]],STOCK[],19,FALSE)*VENTAS[[#This Row],[Cantidad]],VENTAS[[#This Row],[Total]])</f>
        <v>43.11</v>
      </c>
      <c r="L687" s="59">
        <f>VENTAS[[#This Row],[Total]]-VENTAS[[#This Row],[Comisión 10%]]-VENTAS[[#This Row],[Costo SIN Comision]]</f>
        <v>16.89</v>
      </c>
      <c r="M687" s="59"/>
    </row>
    <row r="688" spans="1:13" ht="20" customHeight="1">
      <c r="A688" s="56"/>
      <c r="B688" s="57" t="str">
        <f>IFERROR(VLOOKUP(VENTAS[[#This Row],[Código del producto Vendido]],STOCK[],25,FALSE),"-")</f>
        <v>Viaje Agosto</v>
      </c>
      <c r="C688" s="57"/>
      <c r="D688" s="57"/>
      <c r="E688" s="57" t="s">
        <v>1092</v>
      </c>
      <c r="F688" s="58" t="str">
        <f>IFERROR(VLOOKUP(VENTAS[[#This Row],[Código del producto Vendido]],STOCK[],5,FALSE),"-")</f>
        <v>Short beiche de pierna ancha </v>
      </c>
      <c r="G688" s="58">
        <v>3</v>
      </c>
      <c r="H688" s="59">
        <v>20</v>
      </c>
      <c r="I688" s="59">
        <f>VENTAS[[#This Row],[Cantidad]]*VENTAS[[#This Row],[Precio Venta]]</f>
        <v>60</v>
      </c>
      <c r="J688" s="59">
        <f>IF(VENTAS[[#This Row],[Nombre del Gestor]]&gt;1,  VENTAS[[#This Row],[Total]]*10%, 0)</f>
        <v>0</v>
      </c>
      <c r="K688" s="59">
        <f>IFERROR(VLOOKUP(VENTAS[[#This Row],[Código del producto Vendido]],STOCK[],16,FALSE)*VENTAS[[#This Row],[Cantidad]] + VLOOKUP(VENTAS[[#This Row],[Código del producto Vendido]],STOCK[],19,FALSE)*VENTAS[[#This Row],[Cantidad]],VENTAS[[#This Row],[Total]])</f>
        <v>43.11</v>
      </c>
      <c r="L688" s="59">
        <f>VENTAS[[#This Row],[Total]]-VENTAS[[#This Row],[Comisión 10%]]-VENTAS[[#This Row],[Costo SIN Comision]]</f>
        <v>16.89</v>
      </c>
      <c r="M688" s="59"/>
    </row>
    <row r="689" spans="1:13" ht="20" customHeight="1">
      <c r="A689" s="56" t="s">
        <v>1498</v>
      </c>
      <c r="B689" s="57">
        <f>IFERROR(VLOOKUP(VENTAS[[#This Row],[Código del producto Vendido]],STOCK[],25,FALSE),"-")</f>
        <v>0</v>
      </c>
      <c r="C689" s="57"/>
      <c r="D689" s="57"/>
      <c r="E689" s="57" t="s">
        <v>1255</v>
      </c>
      <c r="F689" s="58" t="str">
        <f>IFERROR(VLOOKUP(VENTAS[[#This Row],[Código del producto Vendido]],STOCK[],5,FALSE),"-")</f>
        <v>Vestido espalda escotada</v>
      </c>
      <c r="G689" s="58">
        <v>2</v>
      </c>
      <c r="H689" s="59">
        <v>28</v>
      </c>
      <c r="I689" s="59">
        <f>VENTAS[[#This Row],[Cantidad]]*VENTAS[[#This Row],[Precio Venta]]</f>
        <v>56</v>
      </c>
      <c r="J689" s="59">
        <f>IF(VENTAS[[#This Row],[Nombre del Gestor]]&gt;1,  VENTAS[[#This Row],[Total]]*10%, 0)</f>
        <v>0</v>
      </c>
      <c r="K689" s="59">
        <f>IFERROR(VLOOKUP(VENTAS[[#This Row],[Código del producto Vendido]],STOCK[],16,FALSE)*VENTAS[[#This Row],[Cantidad]] + VLOOKUP(VENTAS[[#This Row],[Código del producto Vendido]],STOCK[],19,FALSE)*VENTAS[[#This Row],[Cantidad]],VENTAS[[#This Row],[Total]])</f>
        <v>34</v>
      </c>
      <c r="L689" s="59">
        <f>VENTAS[[#This Row],[Total]]-VENTAS[[#This Row],[Comisión 10%]]-VENTAS[[#This Row],[Costo SIN Comision]]</f>
        <v>22</v>
      </c>
      <c r="M689" s="59"/>
    </row>
    <row r="690" spans="1:13" ht="20" customHeight="1">
      <c r="A690" s="56" t="s">
        <v>1498</v>
      </c>
      <c r="B690" s="57" t="str">
        <f>IFERROR(VLOOKUP(VENTAS[[#This Row],[Código del producto Vendido]],STOCK[],25,FALSE),"-")</f>
        <v>-</v>
      </c>
      <c r="C690" s="57"/>
      <c r="D690" s="57"/>
      <c r="E690" s="57" t="s">
        <v>1082</v>
      </c>
      <c r="F690" s="58" t="str">
        <f>IFERROR(VLOOKUP(VENTAS[[#This Row],[Código del producto Vendido]],STOCK[],5,FALSE),"-")</f>
        <v>-</v>
      </c>
      <c r="G690" s="58">
        <v>2</v>
      </c>
      <c r="H690" s="59">
        <v>23</v>
      </c>
      <c r="I690" s="59">
        <f>VENTAS[[#This Row],[Cantidad]]*VENTAS[[#This Row],[Precio Venta]]</f>
        <v>46</v>
      </c>
      <c r="J690" s="59">
        <f>IF(VENTAS[[#This Row],[Nombre del Gestor]]&gt;1,  VENTAS[[#This Row],[Total]]*10%, 0)</f>
        <v>0</v>
      </c>
      <c r="K690" s="59">
        <f>IFERROR(VLOOKUP(VENTAS[[#This Row],[Código del producto Vendido]],STOCK[],16,FALSE)*VENTAS[[#This Row],[Cantidad]] + VLOOKUP(VENTAS[[#This Row],[Código del producto Vendido]],STOCK[],19,FALSE)*VENTAS[[#This Row],[Cantidad]],VENTAS[[#This Row],[Total]])</f>
        <v>46</v>
      </c>
      <c r="L690" s="59">
        <f>VENTAS[[#This Row],[Total]]-VENTAS[[#This Row],[Comisión 10%]]-VENTAS[[#This Row],[Costo SIN Comision]]</f>
        <v>0</v>
      </c>
      <c r="M690" s="59"/>
    </row>
    <row r="691" spans="1:13" ht="20" customHeight="1">
      <c r="A691" s="56"/>
      <c r="B691" s="57" t="str">
        <f>IFERROR(VLOOKUP(VENTAS[[#This Row],[Código del producto Vendido]],STOCK[],25,FALSE),"-")</f>
        <v>-</v>
      </c>
      <c r="C691" s="57"/>
      <c r="D691" s="57"/>
      <c r="E691" s="57" t="s">
        <v>1084</v>
      </c>
      <c r="F691" s="58" t="str">
        <f>IFERROR(VLOOKUP(VENTAS[[#This Row],[Código del producto Vendido]],STOCK[],5,FALSE),"-")</f>
        <v>-</v>
      </c>
      <c r="G691" s="58">
        <v>1</v>
      </c>
      <c r="H691" s="59">
        <v>23</v>
      </c>
      <c r="I691" s="59">
        <f>VENTAS[[#This Row],[Cantidad]]*VENTAS[[#This Row],[Precio Venta]]</f>
        <v>23</v>
      </c>
      <c r="J691" s="59">
        <f>IF(VENTAS[[#This Row],[Nombre del Gestor]]&gt;1,  VENTAS[[#This Row],[Total]]*10%, 0)</f>
        <v>0</v>
      </c>
      <c r="K691" s="59">
        <f>IFERROR(VLOOKUP(VENTAS[[#This Row],[Código del producto Vendido]],STOCK[],16,FALSE)*VENTAS[[#This Row],[Cantidad]] + VLOOKUP(VENTAS[[#This Row],[Código del producto Vendido]],STOCK[],19,FALSE)*VENTAS[[#This Row],[Cantidad]],VENTAS[[#This Row],[Total]])</f>
        <v>23</v>
      </c>
      <c r="L691" s="59">
        <f>VENTAS[[#This Row],[Total]]-VENTAS[[#This Row],[Comisión 10%]]-VENTAS[[#This Row],[Costo SIN Comision]]</f>
        <v>0</v>
      </c>
      <c r="M691" s="59"/>
    </row>
    <row r="692" spans="1:13" ht="20" customHeight="1">
      <c r="A692" s="56" t="s">
        <v>1498</v>
      </c>
      <c r="B692" s="57" t="str">
        <f>IFERROR(VLOOKUP(VENTAS[[#This Row],[Código del producto Vendido]],STOCK[],25,FALSE),"-")</f>
        <v>COMPRA F21</v>
      </c>
      <c r="C692" s="57"/>
      <c r="D692" s="57"/>
      <c r="E692" s="57" t="s">
        <v>1264</v>
      </c>
      <c r="F692" s="58" t="str">
        <f>IFERROR(VLOOKUP(VENTAS[[#This Row],[Código del producto Vendido]],STOCK[],5,FALSE),"-")</f>
        <v>Sandalias negras acolchadas</v>
      </c>
      <c r="G692" s="58">
        <v>1</v>
      </c>
      <c r="H692" s="59">
        <v>27</v>
      </c>
      <c r="I692" s="59">
        <f>VENTAS[[#This Row],[Cantidad]]*VENTAS[[#This Row],[Precio Venta]]</f>
        <v>27</v>
      </c>
      <c r="J692" s="59">
        <f>IF(VENTAS[[#This Row],[Nombre del Gestor]]&gt;1,  VENTAS[[#This Row],[Total]]*10%, 0)</f>
        <v>0</v>
      </c>
      <c r="K692" s="59">
        <f>IFERROR(VLOOKUP(VENTAS[[#This Row],[Código del producto Vendido]],STOCK[],16,FALSE)*VENTAS[[#This Row],[Cantidad]] + VLOOKUP(VENTAS[[#This Row],[Código del producto Vendido]],STOCK[],19,FALSE)*VENTAS[[#This Row],[Cantidad]],VENTAS[[#This Row],[Total]])</f>
        <v>12.49</v>
      </c>
      <c r="L692" s="59">
        <f>VENTAS[[#This Row],[Total]]-VENTAS[[#This Row],[Comisión 10%]]-VENTAS[[#This Row],[Costo SIN Comision]]</f>
        <v>14.51</v>
      </c>
      <c r="M692" s="59"/>
    </row>
    <row r="693" spans="1:13" ht="20" customHeight="1">
      <c r="A693" s="56" t="s">
        <v>1498</v>
      </c>
      <c r="B693" s="57">
        <f>IFERROR(VLOOKUP(VENTAS[[#This Row],[Código del producto Vendido]],STOCK[],25,FALSE),"-")</f>
        <v>0</v>
      </c>
      <c r="C693" s="57"/>
      <c r="D693" s="57"/>
      <c r="E693" s="57" t="s">
        <v>1461</v>
      </c>
      <c r="F693" s="58" t="str">
        <f>IFERROR(VLOOKUP(VENTAS[[#This Row],[Código del producto Vendido]],STOCK[],5,FALSE),"-")</f>
        <v>Vestido Frente Drapeado Negro y Blanco</v>
      </c>
      <c r="G693" s="58">
        <v>1</v>
      </c>
      <c r="H693" s="59">
        <v>25</v>
      </c>
      <c r="I693" s="59">
        <f>VENTAS[[#This Row],[Cantidad]]*VENTAS[[#This Row],[Precio Venta]]</f>
        <v>25</v>
      </c>
      <c r="J693" s="59">
        <f>IF(VENTAS[[#This Row],[Nombre del Gestor]]&gt;1,  VENTAS[[#This Row],[Total]]*10%, 0)</f>
        <v>0</v>
      </c>
      <c r="K693" s="59">
        <f>IFERROR(VLOOKUP(VENTAS[[#This Row],[Código del producto Vendido]],STOCK[],16,FALSE)*VENTAS[[#This Row],[Cantidad]] + VLOOKUP(VENTAS[[#This Row],[Código del producto Vendido]],STOCK[],19,FALSE)*VENTAS[[#This Row],[Cantidad]],VENTAS[[#This Row],[Total]])</f>
        <v>11.4</v>
      </c>
      <c r="L693" s="59">
        <f>VENTAS[[#This Row],[Total]]-VENTAS[[#This Row],[Comisión 10%]]-VENTAS[[#This Row],[Costo SIN Comision]]</f>
        <v>13.6</v>
      </c>
      <c r="M693" s="59"/>
    </row>
    <row r="694" spans="1:13" ht="20" customHeight="1">
      <c r="A694" s="56"/>
      <c r="B694" s="57" t="str">
        <f>IFERROR(VLOOKUP(VENTAS[[#This Row],[Código del producto Vendido]],STOCK[],25,FALSE),"-")</f>
        <v>Compra 7/12/2023</v>
      </c>
      <c r="C694" s="57"/>
      <c r="D694" s="57"/>
      <c r="E694" s="57" t="s">
        <v>1362</v>
      </c>
      <c r="F694" s="58" t="str">
        <f>IFERROR(VLOOKUP(VENTAS[[#This Row],[Código del producto Vendido]],STOCK[],5,FALSE),"-")</f>
        <v>Limpia botellas</v>
      </c>
      <c r="G694" s="58">
        <v>1</v>
      </c>
      <c r="H694" s="59">
        <v>4</v>
      </c>
      <c r="I694" s="59">
        <f>VENTAS[[#This Row],[Cantidad]]*VENTAS[[#This Row],[Precio Venta]]</f>
        <v>4</v>
      </c>
      <c r="J694" s="59">
        <f>IF(VENTAS[[#This Row],[Nombre del Gestor]]&gt;1,  VENTAS[[#This Row],[Total]]*10%, 0)</f>
        <v>0</v>
      </c>
      <c r="K694" s="59">
        <f>IFERROR(VLOOKUP(VENTAS[[#This Row],[Código del producto Vendido]],STOCK[],16,FALSE)*VENTAS[[#This Row],[Cantidad]] + VLOOKUP(VENTAS[[#This Row],[Código del producto Vendido]],STOCK[],19,FALSE)*VENTAS[[#This Row],[Cantidad]],VENTAS[[#This Row],[Total]])</f>
        <v>3.25</v>
      </c>
      <c r="L694" s="59">
        <f>VENTAS[[#This Row],[Total]]-VENTAS[[#This Row],[Comisión 10%]]-VENTAS[[#This Row],[Costo SIN Comision]]</f>
        <v>0.75</v>
      </c>
      <c r="M694" s="59"/>
    </row>
    <row r="695" spans="1:13" ht="20" customHeight="1">
      <c r="A695" s="56"/>
      <c r="B695" s="57" t="str">
        <f>IFERROR(VLOOKUP(VENTAS[[#This Row],[Código del producto Vendido]],STOCK[],25,FALSE),"-")</f>
        <v>Compra 7/12/2023</v>
      </c>
      <c r="C695" s="57"/>
      <c r="D695" s="57"/>
      <c r="E695" s="57" t="s">
        <v>1364</v>
      </c>
      <c r="F695" s="58" t="str">
        <f>IFERROR(VLOOKUP(VENTAS[[#This Row],[Código del producto Vendido]],STOCK[],5,FALSE),"-")</f>
        <v>Batidor</v>
      </c>
      <c r="G695" s="58">
        <v>1</v>
      </c>
      <c r="H695" s="59">
        <v>3</v>
      </c>
      <c r="I695" s="59">
        <f>VENTAS[[#This Row],[Cantidad]]*VENTAS[[#This Row],[Precio Venta]]</f>
        <v>3</v>
      </c>
      <c r="J695" s="59">
        <f>IF(VENTAS[[#This Row],[Nombre del Gestor]]&gt;1,  VENTAS[[#This Row],[Total]]*10%, 0)</f>
        <v>0</v>
      </c>
      <c r="K695" s="59">
        <f>IFERROR(VLOOKUP(VENTAS[[#This Row],[Código del producto Vendido]],STOCK[],16,FALSE)*VENTAS[[#This Row],[Cantidad]] + VLOOKUP(VENTAS[[#This Row],[Código del producto Vendido]],STOCK[],19,FALSE)*VENTAS[[#This Row],[Cantidad]],VENTAS[[#This Row],[Total]])</f>
        <v>3.5</v>
      </c>
      <c r="L695" s="59">
        <f>VENTAS[[#This Row],[Total]]-VENTAS[[#This Row],[Comisión 10%]]-VENTAS[[#This Row],[Costo SIN Comision]]</f>
        <v>-0.5</v>
      </c>
      <c r="M695" s="59"/>
    </row>
    <row r="696" spans="1:13" ht="20" customHeight="1">
      <c r="A696" s="56"/>
      <c r="B696" s="57" t="str">
        <f>IFERROR(VLOOKUP(VENTAS[[#This Row],[Código del producto Vendido]],STOCK[],25,FALSE),"-")</f>
        <v>Compra 7/12/2023</v>
      </c>
      <c r="C696" s="57"/>
      <c r="D696" s="57"/>
      <c r="E696" s="57" t="s">
        <v>1348</v>
      </c>
      <c r="F696" s="58" t="str">
        <f>IFERROR(VLOOKUP(VENTAS[[#This Row],[Código del producto Vendido]],STOCK[],5,FALSE),"-")</f>
        <v>Top Bustier encaje</v>
      </c>
      <c r="G696" s="58">
        <v>1</v>
      </c>
      <c r="H696" s="59">
        <v>22</v>
      </c>
      <c r="I696" s="59">
        <f>VENTAS[[#This Row],[Cantidad]]*VENTAS[[#This Row],[Precio Venta]]</f>
        <v>22</v>
      </c>
      <c r="J696" s="59">
        <f>IF(VENTAS[[#This Row],[Nombre del Gestor]]&gt;1,  VENTAS[[#This Row],[Total]]*10%, 0)</f>
        <v>0</v>
      </c>
      <c r="K696" s="59">
        <f>IFERROR(VLOOKUP(VENTAS[[#This Row],[Código del producto Vendido]],STOCK[],16,FALSE)*VENTAS[[#This Row],[Cantidad]] + VLOOKUP(VENTAS[[#This Row],[Código del producto Vendido]],STOCK[],19,FALSE)*VENTAS[[#This Row],[Cantidad]],VENTAS[[#This Row],[Total]])</f>
        <v>14.7</v>
      </c>
      <c r="L696" s="59">
        <f>VENTAS[[#This Row],[Total]]-VENTAS[[#This Row],[Comisión 10%]]-VENTAS[[#This Row],[Costo SIN Comision]]</f>
        <v>7.3000000000000007</v>
      </c>
      <c r="M696" s="59"/>
    </row>
    <row r="697" spans="1:13" ht="20" customHeight="1">
      <c r="A697" s="56"/>
      <c r="B697" s="57" t="str">
        <f>IFERROR(VLOOKUP(VENTAS[[#This Row],[Código del producto Vendido]],STOCK[],25,FALSE),"-")</f>
        <v>Compra 7/12/2023</v>
      </c>
      <c r="C697" s="57"/>
      <c r="D697" s="57"/>
      <c r="E697" s="57" t="s">
        <v>1360</v>
      </c>
      <c r="F697" s="58" t="str">
        <f>IFERROR(VLOOKUP(VENTAS[[#This Row],[Código del producto Vendido]],STOCK[],5,FALSE),"-")</f>
        <v>Lentes de Sol</v>
      </c>
      <c r="G697" s="58">
        <v>1</v>
      </c>
      <c r="H697" s="59">
        <v>5</v>
      </c>
      <c r="I697" s="59">
        <f>VENTAS[[#This Row],[Cantidad]]*VENTAS[[#This Row],[Precio Venta]]</f>
        <v>5</v>
      </c>
      <c r="J697" s="59">
        <f>IF(VENTAS[[#This Row],[Nombre del Gestor]]&gt;1,  VENTAS[[#This Row],[Total]]*10%, 0)</f>
        <v>0</v>
      </c>
      <c r="K697" s="59">
        <f>IFERROR(VLOOKUP(VENTAS[[#This Row],[Código del producto Vendido]],STOCK[],16,FALSE)*VENTAS[[#This Row],[Cantidad]] + VLOOKUP(VENTAS[[#This Row],[Código del producto Vendido]],STOCK[],19,FALSE)*VENTAS[[#This Row],[Cantidad]],VENTAS[[#This Row],[Total]])</f>
        <v>4.2200000000000006</v>
      </c>
      <c r="L697" s="59">
        <f>VENTAS[[#This Row],[Total]]-VENTAS[[#This Row],[Comisión 10%]]-VENTAS[[#This Row],[Costo SIN Comision]]</f>
        <v>0.77999999999999936</v>
      </c>
      <c r="M697" s="59"/>
    </row>
    <row r="698" spans="1:13" ht="20" customHeight="1">
      <c r="A698" s="56"/>
      <c r="B698" s="57" t="str">
        <f>IFERROR(VLOOKUP(VENTAS[[#This Row],[Código del producto Vendido]],STOCK[],25,FALSE),"-")</f>
        <v>Compra 7/12/2023</v>
      </c>
      <c r="C698" s="57"/>
      <c r="D698" s="57"/>
      <c r="E698" s="57" t="s">
        <v>1359</v>
      </c>
      <c r="F698" s="58" t="str">
        <f>IFERROR(VLOOKUP(VENTAS[[#This Row],[Código del producto Vendido]],STOCK[],5,FALSE),"-")</f>
        <v xml:space="preserve">Gafas de Sol </v>
      </c>
      <c r="G698" s="58">
        <v>1</v>
      </c>
      <c r="H698" s="59">
        <v>5</v>
      </c>
      <c r="I698" s="59">
        <f>VENTAS[[#This Row],[Cantidad]]*VENTAS[[#This Row],[Precio Venta]]</f>
        <v>5</v>
      </c>
      <c r="J698" s="59">
        <f>IF(VENTAS[[#This Row],[Nombre del Gestor]]&gt;1,  VENTAS[[#This Row],[Total]]*10%, 0)</f>
        <v>0</v>
      </c>
      <c r="K698" s="59">
        <f>IFERROR(VLOOKUP(VENTAS[[#This Row],[Código del producto Vendido]],STOCK[],16,FALSE)*VENTAS[[#This Row],[Cantidad]] + VLOOKUP(VENTAS[[#This Row],[Código del producto Vendido]],STOCK[],19,FALSE)*VENTAS[[#This Row],[Cantidad]],VENTAS[[#This Row],[Total]])</f>
        <v>6.2</v>
      </c>
      <c r="L698" s="59">
        <f>VENTAS[[#This Row],[Total]]-VENTAS[[#This Row],[Comisión 10%]]-VENTAS[[#This Row],[Costo SIN Comision]]</f>
        <v>-1.2000000000000002</v>
      </c>
      <c r="M698" s="59"/>
    </row>
    <row r="699" spans="1:13" ht="20" customHeight="1">
      <c r="A699" s="56"/>
      <c r="B699" s="57" t="str">
        <f>IFERROR(VLOOKUP(VENTAS[[#This Row],[Código del producto Vendido]],STOCK[],25,FALSE),"-")</f>
        <v>COMPRA F21</v>
      </c>
      <c r="C699" s="57"/>
      <c r="D699" s="57"/>
      <c r="E699" s="57" t="s">
        <v>1266</v>
      </c>
      <c r="F699" s="58" t="str">
        <f>IFERROR(VLOOKUP(VENTAS[[#This Row],[Código del producto Vendido]],STOCK[],5,FALSE),"-")</f>
        <v>Mocasín con herrajes</v>
      </c>
      <c r="G699" s="58">
        <v>1</v>
      </c>
      <c r="H699" s="59">
        <v>43</v>
      </c>
      <c r="I699" s="59">
        <f>VENTAS[[#This Row],[Cantidad]]*VENTAS[[#This Row],[Precio Venta]]</f>
        <v>43</v>
      </c>
      <c r="J699" s="59">
        <f>IF(VENTAS[[#This Row],[Nombre del Gestor]]&gt;1,  VENTAS[[#This Row],[Total]]*10%, 0)</f>
        <v>0</v>
      </c>
      <c r="K699" s="59">
        <f>IFERROR(VLOOKUP(VENTAS[[#This Row],[Código del producto Vendido]],STOCK[],16,FALSE)*VENTAS[[#This Row],[Cantidad]] + VLOOKUP(VENTAS[[#This Row],[Código del producto Vendido]],STOCK[],19,FALSE)*VENTAS[[#This Row],[Cantidad]],VENTAS[[#This Row],[Total]])</f>
        <v>27.49</v>
      </c>
      <c r="L699" s="59">
        <f>VENTAS[[#This Row],[Total]]-VENTAS[[#This Row],[Comisión 10%]]-VENTAS[[#This Row],[Costo SIN Comision]]</f>
        <v>15.510000000000002</v>
      </c>
      <c r="M699" s="59"/>
    </row>
    <row r="700" spans="1:13" ht="20" customHeight="1">
      <c r="A700" s="56"/>
      <c r="B700" s="57">
        <f>IFERROR(VLOOKUP(VENTAS[[#This Row],[Código del producto Vendido]],STOCK[],25,FALSE),"-")</f>
        <v>0</v>
      </c>
      <c r="C700" s="57"/>
      <c r="D700" s="57"/>
      <c r="E700" s="57" t="s">
        <v>721</v>
      </c>
      <c r="F700" s="58" t="str">
        <f>IFERROR(VLOOKUP(VENTAS[[#This Row],[Código del producto Vendido]],STOCK[],5,FALSE),"-")</f>
        <v>Rizador de pelo de color al azar 10 piezas</v>
      </c>
      <c r="G700" s="58">
        <v>1</v>
      </c>
      <c r="H700" s="59"/>
      <c r="I700" s="59">
        <f>VENTAS[[#This Row],[Cantidad]]*VENTAS[[#This Row],[Precio Venta]]</f>
        <v>0</v>
      </c>
      <c r="J700" s="59">
        <f>IF(VENTAS[[#This Row],[Nombre del Gestor]]&gt;1,  VENTAS[[#This Row],[Total]]*10%, 0)</f>
        <v>0</v>
      </c>
      <c r="K700" s="59">
        <f>IFERROR(VLOOKUP(VENTAS[[#This Row],[Código del producto Vendido]],STOCK[],16,FALSE)*VENTAS[[#This Row],[Cantidad]] + VLOOKUP(VENTAS[[#This Row],[Código del producto Vendido]],STOCK[],19,FALSE)*VENTAS[[#This Row],[Cantidad]],VENTAS[[#This Row],[Total]])</f>
        <v>2.0477777777777777</v>
      </c>
      <c r="L700" s="59">
        <f>VENTAS[[#This Row],[Total]]-VENTAS[[#This Row],[Comisión 10%]]-VENTAS[[#This Row],[Costo SIN Comision]]</f>
        <v>-2.0477777777777777</v>
      </c>
      <c r="M700" s="59"/>
    </row>
    <row r="701" spans="1:13" ht="20" customHeight="1">
      <c r="A701" s="56"/>
      <c r="B701" s="57">
        <f>IFERROR(VLOOKUP(VENTAS[[#This Row],[Código del producto Vendido]],STOCK[],25,FALSE),"-")</f>
        <v>0</v>
      </c>
      <c r="C701" s="57"/>
      <c r="D701" s="57"/>
      <c r="E701" s="57" t="s">
        <v>717</v>
      </c>
      <c r="F701" s="58" t="str">
        <f>IFERROR(VLOOKUP(VENTAS[[#This Row],[Código del producto Vendido]],STOCK[],5,FALSE),"-")</f>
        <v xml:space="preserve"> Mocasines con puntada</v>
      </c>
      <c r="G701" s="58">
        <v>1</v>
      </c>
      <c r="H701" s="59"/>
      <c r="I701" s="59">
        <f>VENTAS[[#This Row],[Cantidad]]*VENTAS[[#This Row],[Precio Venta]]</f>
        <v>0</v>
      </c>
      <c r="J701" s="59">
        <f>IF(VENTAS[[#This Row],[Nombre del Gestor]]&gt;1,  VENTAS[[#This Row],[Total]]*10%, 0)</f>
        <v>0</v>
      </c>
      <c r="K701" s="59">
        <f>IFERROR(VLOOKUP(VENTAS[[#This Row],[Código del producto Vendido]],STOCK[],16,FALSE)*VENTAS[[#This Row],[Cantidad]] + VLOOKUP(VENTAS[[#This Row],[Código del producto Vendido]],STOCK[],19,FALSE)*VENTAS[[#This Row],[Cantidad]],VENTAS[[#This Row],[Total]])</f>
        <v>16.926111111111112</v>
      </c>
      <c r="L701" s="59">
        <f>VENTAS[[#This Row],[Total]]-VENTAS[[#This Row],[Comisión 10%]]-VENTAS[[#This Row],[Costo SIN Comision]]</f>
        <v>-16.926111111111112</v>
      </c>
      <c r="M701" s="59"/>
    </row>
    <row r="702" spans="1:13" ht="20" customHeight="1">
      <c r="A702" s="56"/>
      <c r="B702" s="57">
        <f>IFERROR(VLOOKUP(VENTAS[[#This Row],[Código del producto Vendido]],STOCK[],25,FALSE),"-")</f>
        <v>0</v>
      </c>
      <c r="C702" s="57"/>
      <c r="D702" s="57"/>
      <c r="E702" s="57" t="s">
        <v>703</v>
      </c>
      <c r="F702" s="58" t="str">
        <f>IFERROR(VLOOKUP(VENTAS[[#This Row],[Código del producto Vendido]],STOCK[],5,FALSE),"-")</f>
        <v xml:space="preserve">Bolsa cuadrada mini geométrico </v>
      </c>
      <c r="G702" s="58">
        <v>1</v>
      </c>
      <c r="H702" s="59"/>
      <c r="I702" s="59">
        <f>VENTAS[[#This Row],[Cantidad]]*VENTAS[[#This Row],[Precio Venta]]</f>
        <v>0</v>
      </c>
      <c r="J702" s="59">
        <f>IF(VENTAS[[#This Row],[Nombre del Gestor]]&gt;1,  VENTAS[[#This Row],[Total]]*10%, 0)</f>
        <v>0</v>
      </c>
      <c r="K702" s="59">
        <f>IFERROR(VLOOKUP(VENTAS[[#This Row],[Código del producto Vendido]],STOCK[],16,FALSE)*VENTAS[[#This Row],[Cantidad]] + VLOOKUP(VENTAS[[#This Row],[Código del producto Vendido]],STOCK[],19,FALSE)*VENTAS[[#This Row],[Cantidad]],VENTAS[[#This Row],[Total]])</f>
        <v>6.3377777777777773</v>
      </c>
      <c r="L702" s="59">
        <f>VENTAS[[#This Row],[Total]]-VENTAS[[#This Row],[Comisión 10%]]-VENTAS[[#This Row],[Costo SIN Comision]]</f>
        <v>-6.3377777777777773</v>
      </c>
      <c r="M702" s="59"/>
    </row>
    <row r="703" spans="1:13" ht="20" customHeight="1">
      <c r="A703" s="56">
        <v>45328</v>
      </c>
      <c r="B703" s="57">
        <f>IFERROR(VLOOKUP(VENTAS[[#This Row],[Código del producto Vendido]],STOCK[],25,FALSE),"-")</f>
        <v>0</v>
      </c>
      <c r="C703" s="57"/>
      <c r="D703" s="57" t="s">
        <v>1493</v>
      </c>
      <c r="E703" s="57" t="s">
        <v>746</v>
      </c>
      <c r="F703" s="58" t="str">
        <f>IFERROR(VLOOKUP(VENTAS[[#This Row],[Código del producto Vendido]],STOCK[],5,FALSE),"-")</f>
        <v xml:space="preserve">Vestido pecho con fruncido </v>
      </c>
      <c r="G703" s="58">
        <v>1</v>
      </c>
      <c r="H703" s="59">
        <v>15</v>
      </c>
      <c r="I703" s="59">
        <f>VENTAS[[#This Row],[Cantidad]]*VENTAS[[#This Row],[Precio Venta]]</f>
        <v>15</v>
      </c>
      <c r="J703" s="59">
        <f>IF(VENTAS[[#This Row],[Nombre del Gestor]]&gt;1,  VENTAS[[#This Row],[Total]]*10%, 0)</f>
        <v>1.5</v>
      </c>
      <c r="K703" s="59">
        <f>IFERROR(VLOOKUP(VENTAS[[#This Row],[Código del producto Vendido]],STOCK[],16,FALSE)*VENTAS[[#This Row],[Cantidad]] + VLOOKUP(VENTAS[[#This Row],[Código del producto Vendido]],STOCK[],19,FALSE)*VENTAS[[#This Row],[Cantidad]],VENTAS[[#This Row],[Total]])</f>
        <v>10.722222222222221</v>
      </c>
      <c r="L703" s="59">
        <f>VENTAS[[#This Row],[Total]]-VENTAS[[#This Row],[Comisión 10%]]-VENTAS[[#This Row],[Costo SIN Comision]]</f>
        <v>2.7777777777777786</v>
      </c>
      <c r="M703" s="59"/>
    </row>
    <row r="704" spans="1:13" ht="20" customHeight="1">
      <c r="A704" s="56">
        <v>45328</v>
      </c>
      <c r="B704" s="57" t="str">
        <f>IFERROR(VLOOKUP(VENTAS[[#This Row],[Código del producto Vendido]],STOCK[],25,FALSE),"-")</f>
        <v>Viaje Agosto</v>
      </c>
      <c r="C704" s="57"/>
      <c r="D704" s="57" t="s">
        <v>1492</v>
      </c>
      <c r="E704" s="57" t="s">
        <v>1029</v>
      </c>
      <c r="F704" s="58" t="str">
        <f>IFERROR(VLOOKUP(VENTAS[[#This Row],[Código del producto Vendido]],STOCK[],5,FALSE),"-")</f>
        <v>Sujetador adhesivo de silicona</v>
      </c>
      <c r="G704" s="58">
        <v>1</v>
      </c>
      <c r="H704" s="59">
        <v>12</v>
      </c>
      <c r="I704" s="59">
        <f>VENTAS[[#This Row],[Cantidad]]*VENTAS[[#This Row],[Precio Venta]]</f>
        <v>12</v>
      </c>
      <c r="J704" s="59">
        <f>IF(VENTAS[[#This Row],[Nombre del Gestor]]&gt;1,  VENTAS[[#This Row],[Total]]*10%, 0)</f>
        <v>1.2000000000000002</v>
      </c>
      <c r="K704" s="59">
        <f>IFERROR(VLOOKUP(VENTAS[[#This Row],[Código del producto Vendido]],STOCK[],16,FALSE)*VENTAS[[#This Row],[Cantidad]] + VLOOKUP(VENTAS[[#This Row],[Código del producto Vendido]],STOCK[],19,FALSE)*VENTAS[[#This Row],[Cantidad]],VENTAS[[#This Row],[Total]])</f>
        <v>5.87</v>
      </c>
      <c r="L704" s="59">
        <f>VENTAS[[#This Row],[Total]]-VENTAS[[#This Row],[Comisión 10%]]-VENTAS[[#This Row],[Costo SIN Comision]]</f>
        <v>4.9300000000000006</v>
      </c>
      <c r="M704" s="59"/>
    </row>
    <row r="705" spans="1:13" ht="20" customHeight="1">
      <c r="A705" s="56">
        <v>45328</v>
      </c>
      <c r="B705" s="57" t="str">
        <f>IFERROR(VLOOKUP(VENTAS[[#This Row],[Código del producto Vendido]],STOCK[],25,FALSE),"-")</f>
        <v>COMPRA F21</v>
      </c>
      <c r="C705" s="57"/>
      <c r="D705" s="57" t="s">
        <v>1185</v>
      </c>
      <c r="E705" s="57" t="s">
        <v>1261</v>
      </c>
      <c r="F705" s="58" t="str">
        <f>IFERROR(VLOOKUP(VENTAS[[#This Row],[Código del producto Vendido]],STOCK[],5,FALSE),"-")</f>
        <v>Sandalias de velcro</v>
      </c>
      <c r="G705" s="58">
        <v>1</v>
      </c>
      <c r="H705" s="59">
        <v>30</v>
      </c>
      <c r="I705" s="59">
        <f>VENTAS[[#This Row],[Cantidad]]*VENTAS[[#This Row],[Precio Venta]]</f>
        <v>30</v>
      </c>
      <c r="J705" s="59">
        <f>IF(VENTAS[[#This Row],[Nombre del Gestor]]&gt;1,  VENTAS[[#This Row],[Total]]*10%, 0)</f>
        <v>3</v>
      </c>
      <c r="K705" s="59">
        <f>IFERROR(VLOOKUP(VENTAS[[#This Row],[Código del producto Vendido]],STOCK[],16,FALSE)*VENTAS[[#This Row],[Cantidad]] + VLOOKUP(VENTAS[[#This Row],[Código del producto Vendido]],STOCK[],19,FALSE)*VENTAS[[#This Row],[Cantidad]],VENTAS[[#This Row],[Total]])</f>
        <v>17</v>
      </c>
      <c r="L705" s="59">
        <f>VENTAS[[#This Row],[Total]]-VENTAS[[#This Row],[Comisión 10%]]-VENTAS[[#This Row],[Costo SIN Comision]]</f>
        <v>10</v>
      </c>
      <c r="M705" s="59"/>
    </row>
    <row r="706" spans="1:13" ht="20" customHeight="1">
      <c r="A706" s="56"/>
      <c r="B706" s="57" t="str">
        <f>IFERROR(VLOOKUP(VENTAS[[#This Row],[Código del producto Vendido]],STOCK[],25,FALSE),"-")</f>
        <v>Compra 9/12/2023</v>
      </c>
      <c r="C706" s="57"/>
      <c r="D706" s="57"/>
      <c r="E706" s="57" t="s">
        <v>1410</v>
      </c>
      <c r="F706" s="58" t="str">
        <f>IFERROR(VLOOKUP(VENTAS[[#This Row],[Código del producto Vendido]],STOCK[],5,FALSE),"-")</f>
        <v>Vestido camisa modely</v>
      </c>
      <c r="G706" s="58">
        <v>1</v>
      </c>
      <c r="H706" s="59">
        <v>35</v>
      </c>
      <c r="I706" s="59">
        <f>VENTAS[[#This Row],[Cantidad]]*VENTAS[[#This Row],[Precio Venta]]</f>
        <v>35</v>
      </c>
      <c r="J706" s="59">
        <f>IF(VENTAS[[#This Row],[Nombre del Gestor]]&gt;1,  VENTAS[[#This Row],[Total]]*10%, 0)</f>
        <v>0</v>
      </c>
      <c r="K706" s="59">
        <f>IFERROR(VLOOKUP(VENTAS[[#This Row],[Código del producto Vendido]],STOCK[],16,FALSE)*VENTAS[[#This Row],[Cantidad]] + VLOOKUP(VENTAS[[#This Row],[Código del producto Vendido]],STOCK[],19,FALSE)*VENTAS[[#This Row],[Cantidad]],VENTAS[[#This Row],[Total]])</f>
        <v>14.84</v>
      </c>
      <c r="L706" s="59">
        <f>VENTAS[[#This Row],[Total]]-VENTAS[[#This Row],[Comisión 10%]]-VENTAS[[#This Row],[Costo SIN Comision]]</f>
        <v>20.16</v>
      </c>
      <c r="M706" s="59"/>
    </row>
    <row r="707" spans="1:13" ht="20" customHeight="1">
      <c r="A707" s="56"/>
      <c r="B707" s="57" t="str">
        <f>IFERROR(VLOOKUP(VENTAS[[#This Row],[Código del producto Vendido]],STOCK[],25,FALSE),"-")</f>
        <v>Compra 9/12/2023</v>
      </c>
      <c r="C707" s="57"/>
      <c r="D707" s="57"/>
      <c r="E707" s="57" t="s">
        <v>1409</v>
      </c>
      <c r="F707" s="58" t="str">
        <f>IFERROR(VLOOKUP(VENTAS[[#This Row],[Código del producto Vendido]],STOCK[],5,FALSE),"-")</f>
        <v>Vestido camisa modely</v>
      </c>
      <c r="G707" s="58">
        <v>1</v>
      </c>
      <c r="H707" s="59">
        <v>30</v>
      </c>
      <c r="I707" s="59">
        <f>VENTAS[[#This Row],[Cantidad]]*VENTAS[[#This Row],[Precio Venta]]</f>
        <v>30</v>
      </c>
      <c r="J707" s="59">
        <f>IF(VENTAS[[#This Row],[Nombre del Gestor]]&gt;1,  VENTAS[[#This Row],[Total]]*10%, 0)</f>
        <v>0</v>
      </c>
      <c r="K707" s="59">
        <f>IFERROR(VLOOKUP(VENTAS[[#This Row],[Código del producto Vendido]],STOCK[],16,FALSE)*VENTAS[[#This Row],[Cantidad]] + VLOOKUP(VENTAS[[#This Row],[Código del producto Vendido]],STOCK[],19,FALSE)*VENTAS[[#This Row],[Cantidad]],VENTAS[[#This Row],[Total]])</f>
        <v>14.84</v>
      </c>
      <c r="L707" s="59">
        <f>VENTAS[[#This Row],[Total]]-VENTAS[[#This Row],[Comisión 10%]]-VENTAS[[#This Row],[Costo SIN Comision]]</f>
        <v>15.16</v>
      </c>
      <c r="M707" s="59"/>
    </row>
    <row r="708" spans="1:13" ht="20" customHeight="1">
      <c r="A708" s="56" t="s">
        <v>1498</v>
      </c>
      <c r="B708" s="57">
        <f>IFERROR(VLOOKUP(VENTAS[[#This Row],[Código del producto Vendido]],STOCK[],25,FALSE),"-")</f>
        <v>0</v>
      </c>
      <c r="C708" s="57"/>
      <c r="D708" s="57"/>
      <c r="E708" s="57" t="s">
        <v>704</v>
      </c>
      <c r="F708" s="58" t="str">
        <f>IFERROR(VLOOKUP(VENTAS[[#This Row],[Código del producto Vendido]],STOCK[],5,FALSE),"-")</f>
        <v>Bikini estampado cebra</v>
      </c>
      <c r="G708" s="58">
        <v>1</v>
      </c>
      <c r="H708" s="59">
        <v>15</v>
      </c>
      <c r="I708" s="59">
        <f>VENTAS[[#This Row],[Cantidad]]*VENTAS[[#This Row],[Precio Venta]]</f>
        <v>15</v>
      </c>
      <c r="J708" s="59">
        <f>IF(VENTAS[[#This Row],[Nombre del Gestor]]&gt;1,  VENTAS[[#This Row],[Total]]*10%, 0)</f>
        <v>0</v>
      </c>
      <c r="K708" s="59">
        <f>IFERROR(VLOOKUP(VENTAS[[#This Row],[Código del producto Vendido]],STOCK[],16,FALSE)*VENTAS[[#This Row],[Cantidad]] + VLOOKUP(VENTAS[[#This Row],[Código del producto Vendido]],STOCK[],19,FALSE)*VENTAS[[#This Row],[Cantidad]],VENTAS[[#This Row],[Total]])</f>
        <v>8.7872222222222227</v>
      </c>
      <c r="L708" s="59">
        <f>VENTAS[[#This Row],[Total]]-VENTAS[[#This Row],[Comisión 10%]]-VENTAS[[#This Row],[Costo SIN Comision]]</f>
        <v>6.2127777777777773</v>
      </c>
      <c r="M708" s="59"/>
    </row>
    <row r="709" spans="1:13" ht="20" customHeight="1">
      <c r="A709" s="56" t="s">
        <v>1498</v>
      </c>
      <c r="B709" s="57">
        <f>IFERROR(VLOOKUP(VENTAS[[#This Row],[Código del producto Vendido]],STOCK[],25,FALSE),"-")</f>
        <v>0</v>
      </c>
      <c r="C709" s="57"/>
      <c r="D709" s="57"/>
      <c r="E709" s="57" t="s">
        <v>681</v>
      </c>
      <c r="F709" s="58" t="str">
        <f>IFERROR(VLOOKUP(VENTAS[[#This Row],[Código del producto Vendido]],STOCK[],5,FALSE),"-")</f>
        <v>Bikini Floral</v>
      </c>
      <c r="G709" s="58">
        <v>1</v>
      </c>
      <c r="H709" s="59">
        <v>22</v>
      </c>
      <c r="I709" s="59">
        <f>VENTAS[[#This Row],[Cantidad]]*VENTAS[[#This Row],[Precio Venta]]</f>
        <v>22</v>
      </c>
      <c r="J709" s="59">
        <f>IF(VENTAS[[#This Row],[Nombre del Gestor]]&gt;1,  VENTAS[[#This Row],[Total]]*10%, 0)</f>
        <v>0</v>
      </c>
      <c r="K709" s="59">
        <f>IFERROR(VLOOKUP(VENTAS[[#This Row],[Código del producto Vendido]],STOCK[],16,FALSE)*VENTAS[[#This Row],[Cantidad]] + VLOOKUP(VENTAS[[#This Row],[Código del producto Vendido]],STOCK[],19,FALSE)*VENTAS[[#This Row],[Cantidad]],VENTAS[[#This Row],[Total]])</f>
        <v>13.944444444444445</v>
      </c>
      <c r="L709" s="59">
        <f>VENTAS[[#This Row],[Total]]-VENTAS[[#This Row],[Comisión 10%]]-VENTAS[[#This Row],[Costo SIN Comision]]</f>
        <v>8.0555555555555554</v>
      </c>
      <c r="M709" s="59"/>
    </row>
    <row r="710" spans="1:13" ht="20" customHeight="1">
      <c r="A710" s="56" t="s">
        <v>1498</v>
      </c>
      <c r="B710" s="57">
        <f>IFERROR(VLOOKUP(VENTAS[[#This Row],[Código del producto Vendido]],STOCK[],25,FALSE),"-")</f>
        <v>0</v>
      </c>
      <c r="C710" s="57"/>
      <c r="D710" s="57"/>
      <c r="E710" s="57" t="s">
        <v>813</v>
      </c>
      <c r="F710" s="58" t="str">
        <f>IFERROR(VLOOKUP(VENTAS[[#This Row],[Código del producto Vendido]],STOCK[],5,FALSE),"-")</f>
        <v>Bañador a rayas con lazo</v>
      </c>
      <c r="G710" s="58">
        <v>1</v>
      </c>
      <c r="H710" s="59">
        <v>18</v>
      </c>
      <c r="I710" s="59">
        <f>VENTAS[[#This Row],[Cantidad]]*VENTAS[[#This Row],[Precio Venta]]</f>
        <v>18</v>
      </c>
      <c r="J710" s="59">
        <f>IF(VENTAS[[#This Row],[Nombre del Gestor]]&gt;1,  VENTAS[[#This Row],[Total]]*10%, 0)</f>
        <v>0</v>
      </c>
      <c r="K710" s="59">
        <f>IFERROR(VLOOKUP(VENTAS[[#This Row],[Código del producto Vendido]],STOCK[],16,FALSE)*VENTAS[[#This Row],[Cantidad]] + VLOOKUP(VENTAS[[#This Row],[Código del producto Vendido]],STOCK[],19,FALSE)*VENTAS[[#This Row],[Cantidad]],VENTAS[[#This Row],[Total]])</f>
        <v>9.5</v>
      </c>
      <c r="L710" s="59">
        <f>VENTAS[[#This Row],[Total]]-VENTAS[[#This Row],[Comisión 10%]]-VENTAS[[#This Row],[Costo SIN Comision]]</f>
        <v>8.5</v>
      </c>
      <c r="M710" s="59"/>
    </row>
    <row r="711" spans="1:13" ht="20" customHeight="1">
      <c r="A711" s="56" t="s">
        <v>1498</v>
      </c>
      <c r="B711" s="57">
        <f>IFERROR(VLOOKUP(VENTAS[[#This Row],[Código del producto Vendido]],STOCK[],25,FALSE),"-")</f>
        <v>0</v>
      </c>
      <c r="C711" s="57"/>
      <c r="D711" s="57"/>
      <c r="E711" s="57" t="s">
        <v>868</v>
      </c>
      <c r="F711" s="58" t="str">
        <f>IFERROR(VLOOKUP(VENTAS[[#This Row],[Código del producto Vendido]],STOCK[],5,FALSE),"-")</f>
        <v>Bañador con zíper de pierna alta</v>
      </c>
      <c r="G711" s="58">
        <v>1</v>
      </c>
      <c r="H711" s="59">
        <v>25</v>
      </c>
      <c r="I711" s="59">
        <f>VENTAS[[#This Row],[Cantidad]]*VENTAS[[#This Row],[Precio Venta]]</f>
        <v>25</v>
      </c>
      <c r="J711" s="59">
        <f>IF(VENTAS[[#This Row],[Nombre del Gestor]]&gt;1,  VENTAS[[#This Row],[Total]]*10%, 0)</f>
        <v>0</v>
      </c>
      <c r="K711" s="59">
        <f>IFERROR(VLOOKUP(VENTAS[[#This Row],[Código del producto Vendido]],STOCK[],16,FALSE)*VENTAS[[#This Row],[Cantidad]] + VLOOKUP(VENTAS[[#This Row],[Código del producto Vendido]],STOCK[],19,FALSE)*VENTAS[[#This Row],[Cantidad]],VENTAS[[#This Row],[Total]])</f>
        <v>14.023181818181817</v>
      </c>
      <c r="L711" s="59">
        <f>VENTAS[[#This Row],[Total]]-VENTAS[[#This Row],[Comisión 10%]]-VENTAS[[#This Row],[Costo SIN Comision]]</f>
        <v>10.976818181818183</v>
      </c>
      <c r="M711" s="59"/>
    </row>
    <row r="712" spans="1:13" ht="20" customHeight="1">
      <c r="A712" s="56" t="s">
        <v>1498</v>
      </c>
      <c r="B712" s="57">
        <f>IFERROR(VLOOKUP(VENTAS[[#This Row],[Código del producto Vendido]],STOCK[],25,FALSE),"-")</f>
        <v>0</v>
      </c>
      <c r="C712" s="57"/>
      <c r="D712" s="57"/>
      <c r="E712" s="57" t="s">
        <v>564</v>
      </c>
      <c r="F712" s="58" t="str">
        <f>IFERROR(VLOOKUP(VENTAS[[#This Row],[Código del producto Vendido]],STOCK[],5,FALSE),"-")</f>
        <v xml:space="preserve">Bañador floral </v>
      </c>
      <c r="G712" s="58">
        <v>1</v>
      </c>
      <c r="H712" s="59">
        <v>25</v>
      </c>
      <c r="I712" s="59">
        <f>VENTAS[[#This Row],[Cantidad]]*VENTAS[[#This Row],[Precio Venta]]</f>
        <v>25</v>
      </c>
      <c r="J712" s="59">
        <f>IF(VENTAS[[#This Row],[Nombre del Gestor]]&gt;1,  VENTAS[[#This Row],[Total]]*10%, 0)</f>
        <v>0</v>
      </c>
      <c r="K712" s="59">
        <f>IFERROR(VLOOKUP(VENTAS[[#This Row],[Código del producto Vendido]],STOCK[],16,FALSE)*VENTAS[[#This Row],[Cantidad]] + VLOOKUP(VENTAS[[#This Row],[Código del producto Vendido]],STOCK[],19,FALSE)*VENTAS[[#This Row],[Cantidad]],VENTAS[[#This Row],[Total]])</f>
        <v>18.053888888888888</v>
      </c>
      <c r="L712" s="59">
        <f>VENTAS[[#This Row],[Total]]-VENTAS[[#This Row],[Comisión 10%]]-VENTAS[[#This Row],[Costo SIN Comision]]</f>
        <v>6.9461111111111116</v>
      </c>
      <c r="M712" s="59"/>
    </row>
    <row r="713" spans="1:13" ht="20" customHeight="1">
      <c r="A713" s="56" t="s">
        <v>1498</v>
      </c>
      <c r="B713" s="57">
        <f>IFERROR(VLOOKUP(VENTAS[[#This Row],[Código del producto Vendido]],STOCK[],25,FALSE),"-")</f>
        <v>0</v>
      </c>
      <c r="C713" s="57"/>
      <c r="D713" s="57"/>
      <c r="E713" s="57" t="s">
        <v>814</v>
      </c>
      <c r="F713" s="58" t="str">
        <f>IFERROR(VLOOKUP(VENTAS[[#This Row],[Código del producto Vendido]],STOCK[],5,FALSE),"-")</f>
        <v>Bañador estampado en contraste</v>
      </c>
      <c r="G713" s="58">
        <v>1</v>
      </c>
      <c r="H713" s="59">
        <v>18</v>
      </c>
      <c r="I713" s="59">
        <f>VENTAS[[#This Row],[Cantidad]]*VENTAS[[#This Row],[Precio Venta]]</f>
        <v>18</v>
      </c>
      <c r="J713" s="59">
        <f>IF(VENTAS[[#This Row],[Nombre del Gestor]]&gt;1,  VENTAS[[#This Row],[Total]]*10%, 0)</f>
        <v>0</v>
      </c>
      <c r="K713" s="59">
        <f>IFERROR(VLOOKUP(VENTAS[[#This Row],[Código del producto Vendido]],STOCK[],16,FALSE)*VENTAS[[#This Row],[Cantidad]] + VLOOKUP(VENTAS[[#This Row],[Código del producto Vendido]],STOCK[],19,FALSE)*VENTAS[[#This Row],[Cantidad]],VENTAS[[#This Row],[Total]])</f>
        <v>7.833333333333333</v>
      </c>
      <c r="L713" s="59">
        <f>VENTAS[[#This Row],[Total]]-VENTAS[[#This Row],[Comisión 10%]]-VENTAS[[#This Row],[Costo SIN Comision]]</f>
        <v>10.166666666666668</v>
      </c>
      <c r="M713" s="59"/>
    </row>
    <row r="714" spans="1:13" ht="20" customHeight="1">
      <c r="A714" s="56" t="s">
        <v>1498</v>
      </c>
      <c r="B714" s="57">
        <f>IFERROR(VLOOKUP(VENTAS[[#This Row],[Código del producto Vendido]],STOCK[],25,FALSE),"-")</f>
        <v>0</v>
      </c>
      <c r="C714" s="57"/>
      <c r="D714" s="57"/>
      <c r="E714" s="57" t="s">
        <v>838</v>
      </c>
      <c r="F714" s="58" t="str">
        <f>IFERROR(VLOOKUP(VENTAS[[#This Row],[Código del producto Vendido]],STOCK[],5,FALSE),"-")</f>
        <v>Bikini rosa canalé</v>
      </c>
      <c r="G714" s="58">
        <v>1</v>
      </c>
      <c r="H714" s="59">
        <v>20</v>
      </c>
      <c r="I714" s="59">
        <f>VENTAS[[#This Row],[Cantidad]]*VENTAS[[#This Row],[Precio Venta]]</f>
        <v>20</v>
      </c>
      <c r="J714" s="59">
        <f>IF(VENTAS[[#This Row],[Nombre del Gestor]]&gt;1,  VENTAS[[#This Row],[Total]]*10%, 0)</f>
        <v>0</v>
      </c>
      <c r="K714" s="59">
        <f>IFERROR(VLOOKUP(VENTAS[[#This Row],[Código del producto Vendido]],STOCK[],16,FALSE)*VENTAS[[#This Row],[Cantidad]] + VLOOKUP(VENTAS[[#This Row],[Código del producto Vendido]],STOCK[],19,FALSE)*VENTAS[[#This Row],[Cantidad]],VENTAS[[#This Row],[Total]])</f>
        <v>13.444444444444445</v>
      </c>
      <c r="L714" s="59">
        <f>VENTAS[[#This Row],[Total]]-VENTAS[[#This Row],[Comisión 10%]]-VENTAS[[#This Row],[Costo SIN Comision]]</f>
        <v>6.5555555555555554</v>
      </c>
      <c r="M714" s="59"/>
    </row>
    <row r="715" spans="1:13" ht="20" customHeight="1">
      <c r="A715" s="56" t="s">
        <v>1498</v>
      </c>
      <c r="B715" s="57">
        <f>IFERROR(VLOOKUP(VENTAS[[#This Row],[Código del producto Vendido]],STOCK[],25,FALSE),"-")</f>
        <v>0</v>
      </c>
      <c r="C715" s="57"/>
      <c r="D715" s="57"/>
      <c r="E715" s="57" t="s">
        <v>590</v>
      </c>
      <c r="F715" s="58" t="str">
        <f>IFERROR(VLOOKUP(VENTAS[[#This Row],[Código del producto Vendido]],STOCK[],5,FALSE),"-")</f>
        <v>Traje de baño niñitas malla protectora</v>
      </c>
      <c r="G715" s="58">
        <v>1</v>
      </c>
      <c r="H715" s="59">
        <v>20</v>
      </c>
      <c r="I715" s="59">
        <f>VENTAS[[#This Row],[Cantidad]]*VENTAS[[#This Row],[Precio Venta]]</f>
        <v>20</v>
      </c>
      <c r="J715" s="59">
        <f>IF(VENTAS[[#This Row],[Nombre del Gestor]]&gt;1,  VENTAS[[#This Row],[Total]]*10%, 0)</f>
        <v>0</v>
      </c>
      <c r="K715" s="59">
        <f>IFERROR(VLOOKUP(VENTAS[[#This Row],[Código del producto Vendido]],STOCK[],16,FALSE)*VENTAS[[#This Row],[Cantidad]] + VLOOKUP(VENTAS[[#This Row],[Código del producto Vendido]],STOCK[],19,FALSE)*VENTAS[[#This Row],[Cantidad]],VENTAS[[#This Row],[Total]])</f>
        <v>12.442222222222222</v>
      </c>
      <c r="L715" s="59">
        <f>VENTAS[[#This Row],[Total]]-VENTAS[[#This Row],[Comisión 10%]]-VENTAS[[#This Row],[Costo SIN Comision]]</f>
        <v>7.5577777777777779</v>
      </c>
      <c r="M715" s="59"/>
    </row>
    <row r="716" spans="1:13" ht="20" customHeight="1">
      <c r="A716" s="56">
        <v>45330</v>
      </c>
      <c r="B716" s="57">
        <f>IFERROR(VLOOKUP(VENTAS[[#This Row],[Código del producto Vendido]],STOCK[],25,FALSE),"-")</f>
        <v>0</v>
      </c>
      <c r="C716" s="57"/>
      <c r="D716" s="57" t="s">
        <v>1493</v>
      </c>
      <c r="E716" s="57" t="s">
        <v>557</v>
      </c>
      <c r="F716" s="58" t="str">
        <f>IFERROR(VLOOKUP(VENTAS[[#This Row],[Código del producto Vendido]],STOCK[],5,FALSE),"-")</f>
        <v>Vestido camisero elegante</v>
      </c>
      <c r="G716" s="58">
        <v>1</v>
      </c>
      <c r="H716" s="59">
        <v>30</v>
      </c>
      <c r="I716" s="59">
        <f>VENTAS[[#This Row],[Cantidad]]*VENTAS[[#This Row],[Precio Venta]]</f>
        <v>30</v>
      </c>
      <c r="J716" s="59">
        <f>IF(VENTAS[[#This Row],[Nombre del Gestor]]&gt;1,  VENTAS[[#This Row],[Total]]*10%, 0)</f>
        <v>3</v>
      </c>
      <c r="K716" s="59">
        <f>IFERROR(VLOOKUP(VENTAS[[#This Row],[Código del producto Vendido]],STOCK[],16,FALSE)*VENTAS[[#This Row],[Cantidad]] + VLOOKUP(VENTAS[[#This Row],[Código del producto Vendido]],STOCK[],19,FALSE)*VENTAS[[#This Row],[Cantidad]],VENTAS[[#This Row],[Total]])</f>
        <v>19.002222222222223</v>
      </c>
      <c r="L716" s="59">
        <f>VENTAS[[#This Row],[Total]]-VENTAS[[#This Row],[Comisión 10%]]-VENTAS[[#This Row],[Costo SIN Comision]]</f>
        <v>7.9977777777777774</v>
      </c>
      <c r="M716" s="59"/>
    </row>
    <row r="717" spans="1:13" ht="20" customHeight="1">
      <c r="A717" s="56">
        <v>45331</v>
      </c>
      <c r="B717" s="57">
        <f>IFERROR(VLOOKUP(VENTAS[[#This Row],[Código del producto Vendido]],STOCK[],25,FALSE),"-")</f>
        <v>0</v>
      </c>
      <c r="C717" s="57" t="s">
        <v>1731</v>
      </c>
      <c r="D717" s="57"/>
      <c r="E717" s="57" t="s">
        <v>1252</v>
      </c>
      <c r="F717" s="58" t="str">
        <f>IFERROR(VLOOKUP(VENTAS[[#This Row],[Código del producto Vendido]],STOCK[],5,FALSE),"-")</f>
        <v>Short de tela suave con cinturón</v>
      </c>
      <c r="G717" s="58">
        <v>1</v>
      </c>
      <c r="H717" s="59">
        <v>20</v>
      </c>
      <c r="I717" s="59">
        <f>VENTAS[[#This Row],[Cantidad]]*VENTAS[[#This Row],[Precio Venta]]</f>
        <v>20</v>
      </c>
      <c r="J717" s="59">
        <f>IF(VENTAS[[#This Row],[Nombre del Gestor]]&gt;1,  VENTAS[[#This Row],[Total]]*10%, 0)</f>
        <v>0</v>
      </c>
      <c r="K717" s="59">
        <f>IFERROR(VLOOKUP(VENTAS[[#This Row],[Código del producto Vendido]],STOCK[],16,FALSE)*VENTAS[[#This Row],[Cantidad]] + VLOOKUP(VENTAS[[#This Row],[Código del producto Vendido]],STOCK[],19,FALSE)*VENTAS[[#This Row],[Cantidad]],VENTAS[[#This Row],[Total]])</f>
        <v>12.99</v>
      </c>
      <c r="L717" s="59">
        <f>VENTAS[[#This Row],[Total]]-VENTAS[[#This Row],[Comisión 10%]]-VENTAS[[#This Row],[Costo SIN Comision]]</f>
        <v>7.01</v>
      </c>
      <c r="M717" s="59"/>
    </row>
    <row r="718" spans="1:13" ht="20" customHeight="1">
      <c r="A718" s="56">
        <v>45330</v>
      </c>
      <c r="B718" s="57" t="str">
        <f>IFERROR(VLOOKUP(VENTAS[[#This Row],[Código del producto Vendido]],STOCK[],25,FALSE),"-")</f>
        <v>Compra 9/12/2023</v>
      </c>
      <c r="C718" s="57"/>
      <c r="D718" s="57" t="s">
        <v>1493</v>
      </c>
      <c r="E718" s="57" t="s">
        <v>1425</v>
      </c>
      <c r="F718" s="58" t="str">
        <f>IFERROR(VLOOKUP(VENTAS[[#This Row],[Código del producto Vendido]],STOCK[],5,FALSE),"-")</f>
        <v>Vestidos Burdeos</v>
      </c>
      <c r="G718" s="58">
        <v>1</v>
      </c>
      <c r="H718" s="59">
        <v>25</v>
      </c>
      <c r="I718" s="59">
        <f>VENTAS[[#This Row],[Cantidad]]*VENTAS[[#This Row],[Precio Venta]]</f>
        <v>25</v>
      </c>
      <c r="J718" s="59">
        <f>IF(VENTAS[[#This Row],[Nombre del Gestor]]&gt;1,  VENTAS[[#This Row],[Total]]*10%, 0)</f>
        <v>2.5</v>
      </c>
      <c r="K718" s="59">
        <f>IFERROR(VLOOKUP(VENTAS[[#This Row],[Código del producto Vendido]],STOCK[],16,FALSE)*VENTAS[[#This Row],[Cantidad]] + VLOOKUP(VENTAS[[#This Row],[Código del producto Vendido]],STOCK[],19,FALSE)*VENTAS[[#This Row],[Cantidad]],VENTAS[[#This Row],[Total]])</f>
        <v>14.33</v>
      </c>
      <c r="L718" s="59">
        <f>VENTAS[[#This Row],[Total]]-VENTAS[[#This Row],[Comisión 10%]]-VENTAS[[#This Row],[Costo SIN Comision]]</f>
        <v>8.17</v>
      </c>
      <c r="M718" s="59"/>
    </row>
    <row r="719" spans="1:13" ht="20" customHeight="1">
      <c r="A719" s="56">
        <v>45324</v>
      </c>
      <c r="B719" s="57" t="str">
        <f>IFERROR(VLOOKUP(VENTAS[[#This Row],[Código del producto Vendido]],STOCK[],25,FALSE),"-")</f>
        <v>Compra 9/12/2023</v>
      </c>
      <c r="C719" s="57"/>
      <c r="D719" s="57" t="s">
        <v>1492</v>
      </c>
      <c r="E719" s="57" t="s">
        <v>1435</v>
      </c>
      <c r="F719" s="58" t="str">
        <f>IFERROR(VLOOKUP(VENTAS[[#This Row],[Código del producto Vendido]],STOCK[],5,FALSE),"-")</f>
        <v>Mono palazzo</v>
      </c>
      <c r="G719" s="58">
        <v>1</v>
      </c>
      <c r="H719" s="59">
        <v>30</v>
      </c>
      <c r="I719" s="59">
        <f>VENTAS[[#This Row],[Cantidad]]*VENTAS[[#This Row],[Precio Venta]]</f>
        <v>30</v>
      </c>
      <c r="J719" s="59">
        <f>IF(VENTAS[[#This Row],[Nombre del Gestor]]&gt;1,  VENTAS[[#This Row],[Total]]*10%, 0)</f>
        <v>3</v>
      </c>
      <c r="K719" s="59">
        <f>IFERROR(VLOOKUP(VENTAS[[#This Row],[Código del producto Vendido]],STOCK[],16,FALSE)*VENTAS[[#This Row],[Cantidad]] + VLOOKUP(VENTAS[[#This Row],[Código del producto Vendido]],STOCK[],19,FALSE)*VENTAS[[#This Row],[Cantidad]],VENTAS[[#This Row],[Total]])</f>
        <v>17.87</v>
      </c>
      <c r="L719" s="59">
        <f>VENTAS[[#This Row],[Total]]-VENTAS[[#This Row],[Comisión 10%]]-VENTAS[[#This Row],[Costo SIN Comision]]</f>
        <v>9.129999999999999</v>
      </c>
      <c r="M719" s="59"/>
    </row>
    <row r="720" spans="1:13" ht="20" customHeight="1">
      <c r="A720" s="56">
        <v>45330</v>
      </c>
      <c r="B720" s="57">
        <f>IFERROR(VLOOKUP(VENTAS[[#This Row],[Código del producto Vendido]],STOCK[],25,FALSE),"-")</f>
        <v>0</v>
      </c>
      <c r="C720" s="57"/>
      <c r="D720" s="57" t="s">
        <v>1493</v>
      </c>
      <c r="E720" s="57" t="s">
        <v>1454</v>
      </c>
      <c r="F720" s="58" t="str">
        <f>IFERROR(VLOOKUP(VENTAS[[#This Row],[Código del producto Vendido]],STOCK[],5,FALSE),"-")</f>
        <v>Mono con cinturón</v>
      </c>
      <c r="G720" s="58">
        <v>1</v>
      </c>
      <c r="H720" s="59">
        <v>30</v>
      </c>
      <c r="I720" s="59">
        <f>VENTAS[[#This Row],[Cantidad]]*VENTAS[[#This Row],[Precio Venta]]</f>
        <v>30</v>
      </c>
      <c r="J720" s="59">
        <f>IF(VENTAS[[#This Row],[Nombre del Gestor]]&gt;1,  VENTAS[[#This Row],[Total]]*10%, 0)</f>
        <v>3</v>
      </c>
      <c r="K720" s="59">
        <f>IFERROR(VLOOKUP(VENTAS[[#This Row],[Código del producto Vendido]],STOCK[],16,FALSE)*VENTAS[[#This Row],[Cantidad]] + VLOOKUP(VENTAS[[#This Row],[Código del producto Vendido]],STOCK[],19,FALSE)*VENTAS[[#This Row],[Cantidad]],VENTAS[[#This Row],[Total]])</f>
        <v>17.8</v>
      </c>
      <c r="L720" s="59">
        <f>VENTAS[[#This Row],[Total]]-VENTAS[[#This Row],[Comisión 10%]]-VENTAS[[#This Row],[Costo SIN Comision]]</f>
        <v>9.1999999999999993</v>
      </c>
      <c r="M720" s="59"/>
    </row>
    <row r="721" spans="1:13" ht="20" customHeight="1">
      <c r="A721" s="56">
        <v>45324</v>
      </c>
      <c r="B721" s="57" t="str">
        <f>IFERROR(VLOOKUP(VENTAS[[#This Row],[Código del producto Vendido]],STOCK[],25,FALSE),"-")</f>
        <v>Viaje Agosto</v>
      </c>
      <c r="C721" s="57"/>
      <c r="D721" s="57" t="s">
        <v>1185</v>
      </c>
      <c r="E721" s="57" t="s">
        <v>1086</v>
      </c>
      <c r="F721" s="58" t="str">
        <f>IFERROR(VLOOKUP(VENTAS[[#This Row],[Código del producto Vendido]],STOCK[],5,FALSE),"-")</f>
        <v xml:space="preserve">Top corto asimétrico </v>
      </c>
      <c r="G721" s="58">
        <v>1</v>
      </c>
      <c r="H721" s="59">
        <v>10</v>
      </c>
      <c r="I721" s="59">
        <f>VENTAS[[#This Row],[Cantidad]]*VENTAS[[#This Row],[Precio Venta]]</f>
        <v>10</v>
      </c>
      <c r="J721" s="59">
        <f>IF(VENTAS[[#This Row],[Nombre del Gestor]]&gt;1,  VENTAS[[#This Row],[Total]]*10%, 0)</f>
        <v>1</v>
      </c>
      <c r="K721" s="59">
        <f>IFERROR(VLOOKUP(VENTAS[[#This Row],[Código del producto Vendido]],STOCK[],16,FALSE)*VENTAS[[#This Row],[Cantidad]] + VLOOKUP(VENTAS[[#This Row],[Código del producto Vendido]],STOCK[],19,FALSE)*VENTAS[[#This Row],[Cantidad]],VENTAS[[#This Row],[Total]])</f>
        <v>5.77</v>
      </c>
      <c r="L721" s="59">
        <f>VENTAS[[#This Row],[Total]]-VENTAS[[#This Row],[Comisión 10%]]-VENTAS[[#This Row],[Costo SIN Comision]]</f>
        <v>3.2300000000000004</v>
      </c>
      <c r="M721" s="59"/>
    </row>
    <row r="722" spans="1:13" ht="20" customHeight="1">
      <c r="A722" s="56">
        <v>45331</v>
      </c>
      <c r="B722" s="57" t="str">
        <f>IFERROR(VLOOKUP(VENTAS[[#This Row],[Código del producto Vendido]],STOCK[],25,FALSE),"-")</f>
        <v>Compra 9/12/2023</v>
      </c>
      <c r="C722" s="57" t="s">
        <v>1731</v>
      </c>
      <c r="D722" s="57"/>
      <c r="E722" s="57" t="s">
        <v>1426</v>
      </c>
      <c r="F722" s="58" t="str">
        <f>IFERROR(VLOOKUP(VENTAS[[#This Row],[Código del producto Vendido]],STOCK[],5,FALSE),"-")</f>
        <v xml:space="preserve">Vestido Privé </v>
      </c>
      <c r="G722" s="58">
        <v>1</v>
      </c>
      <c r="H722" s="59">
        <v>25</v>
      </c>
      <c r="I722" s="59">
        <f>VENTAS[[#This Row],[Cantidad]]*VENTAS[[#This Row],[Precio Venta]]</f>
        <v>25</v>
      </c>
      <c r="J722" s="59">
        <f>IF(VENTAS[[#This Row],[Nombre del Gestor]]&gt;1,  VENTAS[[#This Row],[Total]]*10%, 0)</f>
        <v>0</v>
      </c>
      <c r="K722" s="59">
        <f>IFERROR(VLOOKUP(VENTAS[[#This Row],[Código del producto Vendido]],STOCK[],16,FALSE)*VENTAS[[#This Row],[Cantidad]] + VLOOKUP(VENTAS[[#This Row],[Código del producto Vendido]],STOCK[],19,FALSE)*VENTAS[[#This Row],[Cantidad]],VENTAS[[#This Row],[Total]])</f>
        <v>11.1</v>
      </c>
      <c r="L722" s="59">
        <f>VENTAS[[#This Row],[Total]]-VENTAS[[#This Row],[Comisión 10%]]-VENTAS[[#This Row],[Costo SIN Comision]]</f>
        <v>13.9</v>
      </c>
      <c r="M722" s="59"/>
    </row>
    <row r="723" spans="1:13" ht="20" customHeight="1">
      <c r="A723" s="56">
        <v>45332</v>
      </c>
      <c r="B723" s="57" t="str">
        <f>IFERROR(VLOOKUP(VENTAS[[#This Row],[Código del producto Vendido]],STOCK[],25,FALSE),"-")</f>
        <v>-</v>
      </c>
      <c r="C723" s="57"/>
      <c r="D723" s="57"/>
      <c r="E723" s="57"/>
      <c r="F723" s="58" t="str">
        <f>IFERROR(VLOOKUP(VENTAS[[#This Row],[Código del producto Vendido]],STOCK[],5,FALSE),"-")</f>
        <v>-</v>
      </c>
      <c r="G723" s="58">
        <v>1</v>
      </c>
      <c r="H723" s="59">
        <v>28</v>
      </c>
      <c r="I723" s="59">
        <f>VENTAS[[#This Row],[Cantidad]]*VENTAS[[#This Row],[Precio Venta]]</f>
        <v>28</v>
      </c>
      <c r="J723" s="59">
        <f>IF(VENTAS[[#This Row],[Nombre del Gestor]]&gt;1,  VENTAS[[#This Row],[Total]]*10%, 0)</f>
        <v>0</v>
      </c>
      <c r="K723" s="59">
        <f>IFERROR(VLOOKUP(VENTAS[[#This Row],[Código del producto Vendido]],STOCK[],16,FALSE)*VENTAS[[#This Row],[Cantidad]] + VLOOKUP(VENTAS[[#This Row],[Código del producto Vendido]],STOCK[],19,FALSE)*VENTAS[[#This Row],[Cantidad]],VENTAS[[#This Row],[Total]])</f>
        <v>28</v>
      </c>
      <c r="L723" s="59">
        <f>VENTAS[[#This Row],[Total]]-VENTAS[[#This Row],[Comisión 10%]]-VENTAS[[#This Row],[Costo SIN Comision]]</f>
        <v>0</v>
      </c>
      <c r="M723" s="59"/>
    </row>
    <row r="724" spans="1:13" ht="20" customHeight="1">
      <c r="A724" s="56">
        <v>45333</v>
      </c>
      <c r="B724" s="57" t="str">
        <f>IFERROR(VLOOKUP(VENTAS[[#This Row],[Código del producto Vendido]],STOCK[],25,FALSE),"-")</f>
        <v>Compra 9/12/2023</v>
      </c>
      <c r="C724" s="57" t="s">
        <v>1742</v>
      </c>
      <c r="D724" s="57"/>
      <c r="E724" s="57" t="s">
        <v>1419</v>
      </c>
      <c r="F724" s="58" t="str">
        <f>IFERROR(VLOOKUP(VENTAS[[#This Row],[Código del producto Vendido]],STOCK[],5,FALSE),"-")</f>
        <v>Vestido Becka</v>
      </c>
      <c r="G724" s="58">
        <v>1</v>
      </c>
      <c r="H724" s="59">
        <v>25</v>
      </c>
      <c r="I724" s="59">
        <f>VENTAS[[#This Row],[Cantidad]]*VENTAS[[#This Row],[Precio Venta]]</f>
        <v>25</v>
      </c>
      <c r="J724" s="59">
        <f>IF(VENTAS[[#This Row],[Nombre del Gestor]]&gt;1,  VENTAS[[#This Row],[Total]]*10%, 0)</f>
        <v>0</v>
      </c>
      <c r="K724" s="59">
        <f>IFERROR(VLOOKUP(VENTAS[[#This Row],[Código del producto Vendido]],STOCK[],16,FALSE)*VENTAS[[#This Row],[Cantidad]] + VLOOKUP(VENTAS[[#This Row],[Código del producto Vendido]],STOCK[],19,FALSE)*VENTAS[[#This Row],[Cantidad]],VENTAS[[#This Row],[Total]])</f>
        <v>12.4</v>
      </c>
      <c r="L724" s="59">
        <f>VENTAS[[#This Row],[Total]]-VENTAS[[#This Row],[Comisión 10%]]-VENTAS[[#This Row],[Costo SIN Comision]]</f>
        <v>12.6</v>
      </c>
      <c r="M724" s="59"/>
    </row>
    <row r="725" spans="1:13" ht="20" customHeight="1">
      <c r="A725" s="56">
        <v>45333</v>
      </c>
      <c r="B725" s="57" t="str">
        <f>IFERROR(VLOOKUP(VENTAS[[#This Row],[Código del producto Vendido]],STOCK[],25,FALSE),"-")</f>
        <v>Compra 9/12/2023</v>
      </c>
      <c r="C725" s="57"/>
      <c r="D725" s="57"/>
      <c r="E725" s="57" t="s">
        <v>1421</v>
      </c>
      <c r="F725" s="58" t="str">
        <f>IFERROR(VLOOKUP(VENTAS[[#This Row],[Código del producto Vendido]],STOCK[],5,FALSE),"-")</f>
        <v>Vestido Tarsha</v>
      </c>
      <c r="G725" s="58">
        <v>1</v>
      </c>
      <c r="H725" s="59">
        <v>27</v>
      </c>
      <c r="I725" s="59">
        <f>VENTAS[[#This Row],[Cantidad]]*VENTAS[[#This Row],[Precio Venta]]</f>
        <v>27</v>
      </c>
      <c r="J725" s="59">
        <f>IF(VENTAS[[#This Row],[Nombre del Gestor]]&gt;1,  VENTAS[[#This Row],[Total]]*10%, 0)</f>
        <v>0</v>
      </c>
      <c r="K725" s="59">
        <f>IFERROR(VLOOKUP(VENTAS[[#This Row],[Código del producto Vendido]],STOCK[],16,FALSE)*VENTAS[[#This Row],[Cantidad]] + VLOOKUP(VENTAS[[#This Row],[Código del producto Vendido]],STOCK[],19,FALSE)*VENTAS[[#This Row],[Cantidad]],VENTAS[[#This Row],[Total]])</f>
        <v>13.97</v>
      </c>
      <c r="L725" s="59">
        <f>VENTAS[[#This Row],[Total]]-VENTAS[[#This Row],[Comisión 10%]]-VENTAS[[#This Row],[Costo SIN Comision]]</f>
        <v>13.03</v>
      </c>
      <c r="M725" s="59"/>
    </row>
    <row r="726" spans="1:13" ht="20" customHeight="1">
      <c r="A726" s="56">
        <v>45324</v>
      </c>
      <c r="B726" s="57">
        <f>IFERROR(VLOOKUP(VENTAS[[#This Row],[Código del producto Vendido]],STOCK[],25,FALSE),"-")</f>
        <v>0</v>
      </c>
      <c r="C726" s="57"/>
      <c r="D726" s="57" t="s">
        <v>1493</v>
      </c>
      <c r="E726" s="57" t="s">
        <v>1098</v>
      </c>
      <c r="F726" s="58" t="str">
        <f>IFERROR(VLOOKUP(VENTAS[[#This Row],[Código del producto Vendido]],STOCK[],5,FALSE),"-")</f>
        <v xml:space="preserve">Jean skinny oscuro </v>
      </c>
      <c r="G726" s="58">
        <v>1</v>
      </c>
      <c r="H726" s="59">
        <v>30</v>
      </c>
      <c r="I726" s="59">
        <f>VENTAS[[#This Row],[Cantidad]]*VENTAS[[#This Row],[Precio Venta]]</f>
        <v>30</v>
      </c>
      <c r="J726" s="59">
        <f>IF(VENTAS[[#This Row],[Nombre del Gestor]]&gt;1,  VENTAS[[#This Row],[Total]]*10%, 0)</f>
        <v>3</v>
      </c>
      <c r="K726" s="59">
        <f>IFERROR(VLOOKUP(VENTAS[[#This Row],[Código del producto Vendido]],STOCK[],16,FALSE)*VENTAS[[#This Row],[Cantidad]] + VLOOKUP(VENTAS[[#This Row],[Código del producto Vendido]],STOCK[],19,FALSE)*VENTAS[[#This Row],[Cantidad]],VENTAS[[#This Row],[Total]])</f>
        <v>20.79</v>
      </c>
      <c r="L726" s="59">
        <f>VENTAS[[#This Row],[Total]]-VENTAS[[#This Row],[Comisión 10%]]-VENTAS[[#This Row],[Costo SIN Comision]]</f>
        <v>6.2100000000000009</v>
      </c>
      <c r="M726" s="59"/>
    </row>
    <row r="727" spans="1:13" ht="20" customHeight="1">
      <c r="A727" s="56">
        <v>45324</v>
      </c>
      <c r="B727" s="57" t="str">
        <f>IFERROR(VLOOKUP(VENTAS[[#This Row],[Código del producto Vendido]],STOCK[],25,FALSE),"-")</f>
        <v>Compra 9/12/2023</v>
      </c>
      <c r="C727" s="57"/>
      <c r="D727" s="57" t="s">
        <v>1491</v>
      </c>
      <c r="E727" s="57" t="s">
        <v>1412</v>
      </c>
      <c r="F727" s="58" t="str">
        <f>IFERROR(VLOOKUP(VENTAS[[#This Row],[Código del producto Vendido]],STOCK[],5,FALSE),"-")</f>
        <v>Camisa Modely</v>
      </c>
      <c r="G727" s="58">
        <v>1</v>
      </c>
      <c r="H727" s="59">
        <v>22</v>
      </c>
      <c r="I727" s="59">
        <f>VENTAS[[#This Row],[Cantidad]]*VENTAS[[#This Row],[Precio Venta]]</f>
        <v>22</v>
      </c>
      <c r="J727" s="59">
        <f>IF(VENTAS[[#This Row],[Nombre del Gestor]]&gt;1,  VENTAS[[#This Row],[Total]]*10%, 0)</f>
        <v>2.2000000000000002</v>
      </c>
      <c r="K727" s="59">
        <f>IFERROR(VLOOKUP(VENTAS[[#This Row],[Código del producto Vendido]],STOCK[],16,FALSE)*VENTAS[[#This Row],[Cantidad]] + VLOOKUP(VENTAS[[#This Row],[Código del producto Vendido]],STOCK[],19,FALSE)*VENTAS[[#This Row],[Cantidad]],VENTAS[[#This Row],[Total]])</f>
        <v>9.74</v>
      </c>
      <c r="L727" s="59">
        <f>VENTAS[[#This Row],[Total]]-VENTAS[[#This Row],[Comisión 10%]]-VENTAS[[#This Row],[Costo SIN Comision]]</f>
        <v>10.06</v>
      </c>
      <c r="M727" s="59"/>
    </row>
    <row r="728" spans="1:13" ht="20" customHeight="1">
      <c r="A728" s="56">
        <v>45330</v>
      </c>
      <c r="B728" s="57" t="str">
        <f>IFERROR(VLOOKUP(VENTAS[[#This Row],[Código del producto Vendido]],STOCK[],25,FALSE),"-")</f>
        <v>Compra 9/12/2023</v>
      </c>
      <c r="C728" s="57" t="s">
        <v>1743</v>
      </c>
      <c r="D728" s="57"/>
      <c r="E728" s="57" t="s">
        <v>1442</v>
      </c>
      <c r="F728" s="58" t="str">
        <f>IFERROR(VLOOKUP(VENTAS[[#This Row],[Código del producto Vendido]],STOCK[],5,FALSE),"-")</f>
        <v>Suéter cuello de Cisne</v>
      </c>
      <c r="G728" s="58">
        <v>1</v>
      </c>
      <c r="H728" s="59">
        <v>15</v>
      </c>
      <c r="I728" s="59">
        <f>VENTAS[[#This Row],[Cantidad]]*VENTAS[[#This Row],[Precio Venta]]</f>
        <v>15</v>
      </c>
      <c r="J728" s="59">
        <f>IF(VENTAS[[#This Row],[Nombre del Gestor]]&gt;1,  VENTAS[[#This Row],[Total]]*10%, 0)</f>
        <v>0</v>
      </c>
      <c r="K728" s="59">
        <f>IFERROR(VLOOKUP(VENTAS[[#This Row],[Código del producto Vendido]],STOCK[],16,FALSE)*VENTAS[[#This Row],[Cantidad]] + VLOOKUP(VENTAS[[#This Row],[Código del producto Vendido]],STOCK[],19,FALSE)*VENTAS[[#This Row],[Cantidad]],VENTAS[[#This Row],[Total]])</f>
        <v>5.78</v>
      </c>
      <c r="L728" s="59">
        <f>VENTAS[[#This Row],[Total]]-VENTAS[[#This Row],[Comisión 10%]]-VENTAS[[#This Row],[Costo SIN Comision]]</f>
        <v>9.2199999999999989</v>
      </c>
      <c r="M728" s="59"/>
    </row>
    <row r="729" spans="1:13" ht="20" customHeight="1">
      <c r="A729" s="56">
        <v>45330</v>
      </c>
      <c r="B729" s="57" t="str">
        <f>IFERROR(VLOOKUP(VENTAS[[#This Row],[Código del producto Vendido]],STOCK[],25,FALSE),"-")</f>
        <v>Compra 9/12/2023</v>
      </c>
      <c r="C729" s="57" t="s">
        <v>1743</v>
      </c>
      <c r="D729" s="57"/>
      <c r="E729" s="57" t="s">
        <v>1444</v>
      </c>
      <c r="F729" s="58" t="str">
        <f>IFERROR(VLOOKUP(VENTAS[[#This Row],[Código del producto Vendido]],STOCK[],5,FALSE),"-")</f>
        <v>Top Healter negro</v>
      </c>
      <c r="G729" s="58">
        <v>1</v>
      </c>
      <c r="H729" s="59">
        <v>12</v>
      </c>
      <c r="I729" s="59">
        <f>VENTAS[[#This Row],[Cantidad]]*VENTAS[[#This Row],[Precio Venta]]</f>
        <v>12</v>
      </c>
      <c r="J729" s="59">
        <f>IF(VENTAS[[#This Row],[Nombre del Gestor]]&gt;1,  VENTAS[[#This Row],[Total]]*10%, 0)</f>
        <v>0</v>
      </c>
      <c r="K729" s="59">
        <f>IFERROR(VLOOKUP(VENTAS[[#This Row],[Código del producto Vendido]],STOCK[],16,FALSE)*VENTAS[[#This Row],[Cantidad]] + VLOOKUP(VENTAS[[#This Row],[Código del producto Vendido]],STOCK[],19,FALSE)*VENTAS[[#This Row],[Cantidad]],VENTAS[[#This Row],[Total]])</f>
        <v>6.37</v>
      </c>
      <c r="L729" s="59">
        <f>VENTAS[[#This Row],[Total]]-VENTAS[[#This Row],[Comisión 10%]]-VENTAS[[#This Row],[Costo SIN Comision]]</f>
        <v>5.63</v>
      </c>
      <c r="M729" s="59"/>
    </row>
    <row r="730" spans="1:13" ht="20" customHeight="1">
      <c r="A730" s="56"/>
      <c r="B730" s="57" t="str">
        <f>IFERROR(VLOOKUP(VENTAS[[#This Row],[Código del producto Vendido]],STOCK[],25,FALSE),"-")</f>
        <v>Compra 9/12/2023</v>
      </c>
      <c r="C730" s="57" t="s">
        <v>1731</v>
      </c>
      <c r="D730" s="57"/>
      <c r="E730" s="57" t="s">
        <v>1443</v>
      </c>
      <c r="F730" s="58" t="str">
        <f>IFERROR(VLOOKUP(VENTAS[[#This Row],[Código del producto Vendido]],STOCK[],5,FALSE),"-")</f>
        <v>Top healter negro</v>
      </c>
      <c r="G730" s="58">
        <v>1</v>
      </c>
      <c r="H730" s="59">
        <v>12</v>
      </c>
      <c r="I730" s="59">
        <f>VENTAS[[#This Row],[Cantidad]]*VENTAS[[#This Row],[Precio Venta]]</f>
        <v>12</v>
      </c>
      <c r="J730" s="59">
        <f>IF(VENTAS[[#This Row],[Nombre del Gestor]]&gt;1,  VENTAS[[#This Row],[Total]]*10%, 0)</f>
        <v>0</v>
      </c>
      <c r="K730" s="59">
        <f>IFERROR(VLOOKUP(VENTAS[[#This Row],[Código del producto Vendido]],STOCK[],16,FALSE)*VENTAS[[#This Row],[Cantidad]] + VLOOKUP(VENTAS[[#This Row],[Código del producto Vendido]],STOCK[],19,FALSE)*VENTAS[[#This Row],[Cantidad]],VENTAS[[#This Row],[Total]])</f>
        <v>6.37</v>
      </c>
      <c r="L730" s="59">
        <f>VENTAS[[#This Row],[Total]]-VENTAS[[#This Row],[Comisión 10%]]-VENTAS[[#This Row],[Costo SIN Comision]]</f>
        <v>5.63</v>
      </c>
      <c r="M730" s="59"/>
    </row>
    <row r="731" spans="1:13" ht="20" customHeight="1">
      <c r="A731" s="56">
        <v>45324</v>
      </c>
      <c r="B731" s="57" t="str">
        <f>IFERROR(VLOOKUP(VENTAS[[#This Row],[Código del producto Vendido]],STOCK[],25,FALSE),"-")</f>
        <v>Compra 9/12/2023</v>
      </c>
      <c r="C731" s="57"/>
      <c r="D731" s="57"/>
      <c r="E731" s="57" t="s">
        <v>1453</v>
      </c>
      <c r="F731" s="58" t="str">
        <f>IFERROR(VLOOKUP(VENTAS[[#This Row],[Código del producto Vendido]],STOCK[],5,FALSE),"-")</f>
        <v>Vestido de mangas en contraste</v>
      </c>
      <c r="G731" s="58">
        <v>1</v>
      </c>
      <c r="H731" s="59">
        <v>28</v>
      </c>
      <c r="I731" s="59">
        <f>VENTAS[[#This Row],[Cantidad]]*VENTAS[[#This Row],[Precio Venta]]</f>
        <v>28</v>
      </c>
      <c r="J731" s="59">
        <f>IF(VENTAS[[#This Row],[Nombre del Gestor]]&gt;1,  VENTAS[[#This Row],[Total]]*10%, 0)</f>
        <v>0</v>
      </c>
      <c r="K731" s="59">
        <f>IFERROR(VLOOKUP(VENTAS[[#This Row],[Código del producto Vendido]],STOCK[],16,FALSE)*VENTAS[[#This Row],[Cantidad]] + VLOOKUP(VENTAS[[#This Row],[Código del producto Vendido]],STOCK[],19,FALSE)*VENTAS[[#This Row],[Cantidad]],VENTAS[[#This Row],[Total]])</f>
        <v>17.25</v>
      </c>
      <c r="L731" s="59">
        <f>VENTAS[[#This Row],[Total]]-VENTAS[[#This Row],[Comisión 10%]]-VENTAS[[#This Row],[Costo SIN Comision]]</f>
        <v>10.75</v>
      </c>
      <c r="M731" s="59"/>
    </row>
    <row r="732" spans="1:13" ht="20" customHeight="1">
      <c r="A732" s="56" t="s">
        <v>1498</v>
      </c>
      <c r="B732" s="57">
        <f>IFERROR(VLOOKUP(VENTAS[[#This Row],[Código del producto Vendido]],STOCK[],25,FALSE),"-")</f>
        <v>0</v>
      </c>
      <c r="C732" s="57"/>
      <c r="D732" s="57"/>
      <c r="E732" s="57" t="s">
        <v>1457</v>
      </c>
      <c r="F732" s="58" t="str">
        <f>IFERROR(VLOOKUP(VENTAS[[#This Row],[Código del producto Vendido]],STOCK[],5,FALSE),"-")</f>
        <v>Chaleco corto de traje cuadros</v>
      </c>
      <c r="G732" s="58">
        <v>1</v>
      </c>
      <c r="H732" s="59">
        <v>36</v>
      </c>
      <c r="I732" s="59">
        <f>VENTAS[[#This Row],[Cantidad]]*VENTAS[[#This Row],[Precio Venta]]</f>
        <v>36</v>
      </c>
      <c r="J732" s="59">
        <f>IF(VENTAS[[#This Row],[Nombre del Gestor]]&gt;1,  VENTAS[[#This Row],[Total]]*10%, 0)</f>
        <v>0</v>
      </c>
      <c r="K732" s="59">
        <f>IFERROR(VLOOKUP(VENTAS[[#This Row],[Código del producto Vendido]],STOCK[],16,FALSE)*VENTAS[[#This Row],[Cantidad]] + VLOOKUP(VENTAS[[#This Row],[Código del producto Vendido]],STOCK[],19,FALSE)*VENTAS[[#This Row],[Cantidad]],VENTAS[[#This Row],[Total]])</f>
        <v>24</v>
      </c>
      <c r="L732" s="59">
        <f>VENTAS[[#This Row],[Total]]-VENTAS[[#This Row],[Comisión 10%]]-VENTAS[[#This Row],[Costo SIN Comision]]</f>
        <v>12</v>
      </c>
      <c r="M732" s="59"/>
    </row>
    <row r="733" spans="1:13" ht="20" customHeight="1">
      <c r="A733" s="56"/>
      <c r="B733" s="57" t="str">
        <f>IFERROR(VLOOKUP(VENTAS[[#This Row],[Código del producto Vendido]],STOCK[],25,FALSE),"-")</f>
        <v>Compra Shein22012024</v>
      </c>
      <c r="C733" s="57" t="s">
        <v>1744</v>
      </c>
      <c r="D733" s="57"/>
      <c r="E733" s="57" t="s">
        <v>1727</v>
      </c>
      <c r="F733" s="58" t="str">
        <f>IFERROR(VLOOKUP(VENTAS[[#This Row],[Código del producto Vendido]],STOCK[],5,FALSE),"-")</f>
        <v>Chaleco de traje Negro</v>
      </c>
      <c r="G733" s="58">
        <v>1</v>
      </c>
      <c r="H733" s="59">
        <v>25</v>
      </c>
      <c r="I733" s="59">
        <f>VENTAS[[#This Row],[Cantidad]]*VENTAS[[#This Row],[Precio Venta]]</f>
        <v>25</v>
      </c>
      <c r="J733" s="59">
        <f>IF(VENTAS[[#This Row],[Nombre del Gestor]]&gt;1,  VENTAS[[#This Row],[Total]]*10%, 0)</f>
        <v>0</v>
      </c>
      <c r="K733" s="59">
        <f>IFERROR(VLOOKUP(VENTAS[[#This Row],[Código del producto Vendido]],STOCK[],16,FALSE)*VENTAS[[#This Row],[Cantidad]] + VLOOKUP(VENTAS[[#This Row],[Código del producto Vendido]],STOCK[],19,FALSE)*VENTAS[[#This Row],[Cantidad]],VENTAS[[#This Row],[Total]])</f>
        <v>17.941176470588236</v>
      </c>
      <c r="L733" s="59">
        <f>VENTAS[[#This Row],[Total]]-VENTAS[[#This Row],[Comisión 10%]]-VENTAS[[#This Row],[Costo SIN Comision]]</f>
        <v>7.0588235294117645</v>
      </c>
      <c r="M733" s="59"/>
    </row>
    <row r="734" spans="1:13" ht="20" customHeight="1">
      <c r="A734" s="56">
        <v>45335</v>
      </c>
      <c r="B734" s="57"/>
      <c r="C734" s="57" t="s">
        <v>237</v>
      </c>
      <c r="D734" s="57"/>
      <c r="E734" s="57" t="s">
        <v>1716</v>
      </c>
      <c r="F734" s="58" t="str">
        <f>IFERROR(VLOOKUP(VENTAS[[#This Row],[Código del producto Vendido]],STOCK[],5,FALSE),"-")</f>
        <v>Zapatillas blanco casual</v>
      </c>
      <c r="G734" s="58">
        <v>1</v>
      </c>
      <c r="H734" s="59">
        <v>39</v>
      </c>
      <c r="I734" s="59">
        <f>VENTAS[[#This Row],[Cantidad]]*VENTAS[[#This Row],[Precio Venta]]</f>
        <v>39</v>
      </c>
      <c r="J734" s="59">
        <f>IF(VENTAS[[#This Row],[Nombre del Gestor]]&gt;1,  VENTAS[[#This Row],[Total]]*10%, 0)</f>
        <v>0</v>
      </c>
      <c r="K734" s="59">
        <f>IFERROR(VLOOKUP(VENTAS[[#This Row],[Código del producto Vendido]],STOCK[],16,FALSE)*VENTAS[[#This Row],[Cantidad]] + VLOOKUP(VENTAS[[#This Row],[Código del producto Vendido]],STOCK[],19,FALSE)*VENTAS[[#This Row],[Cantidad]],VENTAS[[#This Row],[Total]])</f>
        <v>25.470588235294116</v>
      </c>
      <c r="L734" s="59">
        <f>VENTAS[[#This Row],[Total]]-VENTAS[[#This Row],[Comisión 10%]]-VENTAS[[#This Row],[Costo SIN Comision]]</f>
        <v>13.529411764705884</v>
      </c>
      <c r="M734" s="59"/>
    </row>
    <row r="735" spans="1:13" ht="20" customHeight="1">
      <c r="A735" s="56"/>
      <c r="B735" s="57"/>
      <c r="C735" s="57"/>
      <c r="D735" s="57"/>
      <c r="E735" s="57" t="s">
        <v>1701</v>
      </c>
      <c r="F735" s="58" t="str">
        <f>IFERROR(VLOOKUP(VENTAS[[#This Row],[Código del producto Vendido]],STOCK[],5,FALSE),"-")</f>
        <v>Pasador de cabello en forma de lazo</v>
      </c>
      <c r="G735" s="58">
        <v>1</v>
      </c>
      <c r="H735" s="59">
        <v>2.5</v>
      </c>
      <c r="I735" s="59">
        <f>VENTAS[[#This Row],[Cantidad]]*VENTAS[[#This Row],[Precio Venta]]</f>
        <v>2.5</v>
      </c>
      <c r="J735" s="59">
        <f>IF(VENTAS[[#This Row],[Nombre del Gestor]]&gt;1,  VENTAS[[#This Row],[Total]]*10%, 0)</f>
        <v>0</v>
      </c>
      <c r="K735" s="59">
        <f>IFERROR(VLOOKUP(VENTAS[[#This Row],[Código del producto Vendido]],STOCK[],16,FALSE)*VENTAS[[#This Row],[Cantidad]] + VLOOKUP(VENTAS[[#This Row],[Código del producto Vendido]],STOCK[],19,FALSE)*VENTAS[[#This Row],[Cantidad]],VENTAS[[#This Row],[Total]])</f>
        <v>1.7352941176470589</v>
      </c>
      <c r="L735" s="59">
        <f>VENTAS[[#This Row],[Total]]-VENTAS[[#This Row],[Comisión 10%]]-VENTAS[[#This Row],[Costo SIN Comision]]</f>
        <v>0.76470588235294112</v>
      </c>
      <c r="M735" s="59"/>
    </row>
    <row r="736" spans="1:13" ht="20" customHeight="1">
      <c r="A736" s="56">
        <v>45327</v>
      </c>
      <c r="B736" s="57"/>
      <c r="C736" s="57" t="s">
        <v>1731</v>
      </c>
      <c r="D736" s="57"/>
      <c r="E736" s="57" t="s">
        <v>664</v>
      </c>
      <c r="F736" s="58" t="str">
        <f>IFERROR(VLOOKUP(VENTAS[[#This Row],[Código del producto Vendido]],STOCK[],5,FALSE),"-")</f>
        <v>Vestido de espalda cruzada</v>
      </c>
      <c r="G736" s="58">
        <v>1</v>
      </c>
      <c r="H736" s="59">
        <v>20</v>
      </c>
      <c r="I736" s="59">
        <f>VENTAS[[#This Row],[Cantidad]]*VENTAS[[#This Row],[Precio Venta]]</f>
        <v>20</v>
      </c>
      <c r="J736" s="59">
        <f>IF(VENTAS[[#This Row],[Nombre del Gestor]]&gt;1,  VENTAS[[#This Row],[Total]]*10%, 0)</f>
        <v>0</v>
      </c>
      <c r="K736" s="59">
        <f>IFERROR(VLOOKUP(VENTAS[[#This Row],[Código del producto Vendido]],STOCK[],16,FALSE)*VENTAS[[#This Row],[Cantidad]] + VLOOKUP(VENTAS[[#This Row],[Código del producto Vendido]],STOCK[],19,FALSE)*VENTAS[[#This Row],[Cantidad]],VENTAS[[#This Row],[Total]])</f>
        <v>14.66611111111111</v>
      </c>
      <c r="L736" s="59">
        <f>VENTAS[[#This Row],[Total]]-VENTAS[[#This Row],[Comisión 10%]]-VENTAS[[#This Row],[Costo SIN Comision]]</f>
        <v>5.3338888888888896</v>
      </c>
      <c r="M736" s="59"/>
    </row>
    <row r="737" spans="1:13" ht="20" customHeight="1">
      <c r="A737" s="56">
        <v>45327</v>
      </c>
      <c r="B737" s="57"/>
      <c r="C737" s="57" t="s">
        <v>1731</v>
      </c>
      <c r="D737" s="57"/>
      <c r="E737" s="57" t="s">
        <v>1259</v>
      </c>
      <c r="F737" s="58" t="str">
        <f>IFERROR(VLOOKUP(VENTAS[[#This Row],[Código del producto Vendido]],STOCK[],5,FALSE),"-")</f>
        <v>Sandalias de velcro</v>
      </c>
      <c r="G737" s="58">
        <v>1</v>
      </c>
      <c r="H737" s="59">
        <v>30</v>
      </c>
      <c r="I737" s="59">
        <f>VENTAS[[#This Row],[Cantidad]]*VENTAS[[#This Row],[Precio Venta]]</f>
        <v>30</v>
      </c>
      <c r="J737" s="59">
        <f>IF(VENTAS[[#This Row],[Nombre del Gestor]]&gt;1,  VENTAS[[#This Row],[Total]]*10%, 0)</f>
        <v>0</v>
      </c>
      <c r="K737" s="59">
        <f>IFERROR(VLOOKUP(VENTAS[[#This Row],[Código del producto Vendido]],STOCK[],16,FALSE)*VENTAS[[#This Row],[Cantidad]] + VLOOKUP(VENTAS[[#This Row],[Código del producto Vendido]],STOCK[],19,FALSE)*VENTAS[[#This Row],[Cantidad]],VENTAS[[#This Row],[Total]])</f>
        <v>17</v>
      </c>
      <c r="L737" s="59">
        <f>VENTAS[[#This Row],[Total]]-VENTAS[[#This Row],[Comisión 10%]]-VENTAS[[#This Row],[Costo SIN Comision]]</f>
        <v>13</v>
      </c>
      <c r="M737" s="59"/>
    </row>
    <row r="738" spans="1:13" ht="20" customHeight="1">
      <c r="A738" s="56">
        <v>45329</v>
      </c>
      <c r="B738" s="57"/>
      <c r="C738" s="57"/>
      <c r="D738" s="57" t="s">
        <v>1492</v>
      </c>
      <c r="E738" s="57" t="s">
        <v>1103</v>
      </c>
      <c r="F738" s="58" t="str">
        <f>IFERROR(VLOOKUP(VENTAS[[#This Row],[Código del producto Vendido]],STOCK[],5,FALSE),"-")</f>
        <v>Jean ajustado Claro</v>
      </c>
      <c r="G738" s="58">
        <v>1</v>
      </c>
      <c r="H738" s="59">
        <v>30</v>
      </c>
      <c r="I738" s="59">
        <f>VENTAS[[#This Row],[Cantidad]]*VENTAS[[#This Row],[Precio Venta]]</f>
        <v>30</v>
      </c>
      <c r="J738" s="59">
        <f>IF(VENTAS[[#This Row],[Nombre del Gestor]]&gt;1,  VENTAS[[#This Row],[Total]]*10%, 0)</f>
        <v>3</v>
      </c>
      <c r="K738" s="59">
        <f>IFERROR(VLOOKUP(VENTAS[[#This Row],[Código del producto Vendido]],STOCK[],16,FALSE)*VENTAS[[#This Row],[Cantidad]] + VLOOKUP(VENTAS[[#This Row],[Código del producto Vendido]],STOCK[],19,FALSE)*VENTAS[[#This Row],[Cantidad]],VENTAS[[#This Row],[Total]])</f>
        <v>23.79</v>
      </c>
      <c r="L738" s="59">
        <f>VENTAS[[#This Row],[Total]]-VENTAS[[#This Row],[Comisión 10%]]-VENTAS[[#This Row],[Costo SIN Comision]]</f>
        <v>3.2100000000000009</v>
      </c>
      <c r="M738" s="59"/>
    </row>
    <row r="739" spans="1:13" ht="20" customHeight="1">
      <c r="A739" s="56" t="s">
        <v>1498</v>
      </c>
      <c r="B739" s="57"/>
      <c r="C739" s="57"/>
      <c r="D739" s="57"/>
      <c r="E739" s="57" t="s">
        <v>718</v>
      </c>
      <c r="F739" s="58" t="str">
        <f>IFERROR(VLOOKUP(VENTAS[[#This Row],[Código del producto Vendido]],STOCK[],5,FALSE),"-")</f>
        <v xml:space="preserve">Almohadilla de maquillaje </v>
      </c>
      <c r="G739" s="58">
        <v>1</v>
      </c>
      <c r="H739" s="59">
        <v>1</v>
      </c>
      <c r="I739" s="59">
        <f>VENTAS[[#This Row],[Cantidad]]*VENTAS[[#This Row],[Precio Venta]]</f>
        <v>1</v>
      </c>
      <c r="J739" s="59">
        <f>IF(VENTAS[[#This Row],[Nombre del Gestor]]&gt;1,  VENTAS[[#This Row],[Total]]*10%, 0)</f>
        <v>0</v>
      </c>
      <c r="K739" s="59">
        <f>IFERROR(VLOOKUP(VENTAS[[#This Row],[Código del producto Vendido]],STOCK[],16,FALSE)*VENTAS[[#This Row],[Cantidad]] + VLOOKUP(VENTAS[[#This Row],[Código del producto Vendido]],STOCK[],19,FALSE)*VENTAS[[#This Row],[Cantidad]],VENTAS[[#This Row],[Total]])</f>
        <v>0.24138888888888888</v>
      </c>
      <c r="L739" s="59">
        <f>VENTAS[[#This Row],[Total]]-VENTAS[[#This Row],[Comisión 10%]]-VENTAS[[#This Row],[Costo SIN Comision]]</f>
        <v>0.75861111111111112</v>
      </c>
      <c r="M739" s="59"/>
    </row>
    <row r="740" spans="1:13" ht="20" customHeight="1">
      <c r="A740" s="56">
        <v>45329</v>
      </c>
      <c r="B740" s="57"/>
      <c r="C740" s="57"/>
      <c r="D740" s="57"/>
      <c r="E740" s="57" t="s">
        <v>1694</v>
      </c>
      <c r="F740" s="58" t="str">
        <f>IFERROR(VLOOKUP(VENTAS[[#This Row],[Código del producto Vendido]],STOCK[],5,FALSE),"-")</f>
        <v>Horquillas en forma de lazo</v>
      </c>
      <c r="G740" s="58">
        <v>3</v>
      </c>
      <c r="H740" s="59">
        <v>2.5</v>
      </c>
      <c r="I740" s="59">
        <f>VENTAS[[#This Row],[Cantidad]]*VENTAS[[#This Row],[Precio Venta]]</f>
        <v>7.5</v>
      </c>
      <c r="J740" s="59">
        <f>IF(VENTAS[[#This Row],[Nombre del Gestor]]&gt;1,  VENTAS[[#This Row],[Total]]*10%, 0)</f>
        <v>0</v>
      </c>
      <c r="K740" s="59">
        <f>IFERROR(VLOOKUP(VENTAS[[#This Row],[Código del producto Vendido]],STOCK[],16,FALSE)*VENTAS[[#This Row],[Cantidad]] + VLOOKUP(VENTAS[[#This Row],[Código del producto Vendido]],STOCK[],19,FALSE)*VENTAS[[#This Row],[Cantidad]],VENTAS[[#This Row],[Total]])</f>
        <v>4.1735294117647062</v>
      </c>
      <c r="L740" s="59">
        <f>VENTAS[[#This Row],[Total]]-VENTAS[[#This Row],[Comisión 10%]]-VENTAS[[#This Row],[Costo SIN Comision]]</f>
        <v>3.3264705882352938</v>
      </c>
      <c r="M740" s="59"/>
    </row>
    <row r="741" spans="1:13" ht="20" customHeight="1">
      <c r="A741" s="56">
        <v>45329</v>
      </c>
      <c r="B741" s="57"/>
      <c r="C741" s="57"/>
      <c r="D741" s="57"/>
      <c r="E741" s="57" t="s">
        <v>1695</v>
      </c>
      <c r="F741" s="58" t="str">
        <f>IFERROR(VLOOKUP(VENTAS[[#This Row],[Código del producto Vendido]],STOCK[],5,FALSE),"-")</f>
        <v>Horquillas en forma de lazo</v>
      </c>
      <c r="G741" s="58">
        <v>1</v>
      </c>
      <c r="H741" s="59">
        <v>2.5</v>
      </c>
      <c r="I741" s="59">
        <f>VENTAS[[#This Row],[Cantidad]]*VENTAS[[#This Row],[Precio Venta]]</f>
        <v>2.5</v>
      </c>
      <c r="J741" s="59">
        <f>IF(VENTAS[[#This Row],[Nombre del Gestor]]&gt;1,  VENTAS[[#This Row],[Total]]*10%, 0)</f>
        <v>0</v>
      </c>
      <c r="K741" s="59">
        <f>IFERROR(VLOOKUP(VENTAS[[#This Row],[Código del producto Vendido]],STOCK[],16,FALSE)*VENTAS[[#This Row],[Cantidad]] + VLOOKUP(VENTAS[[#This Row],[Código del producto Vendido]],STOCK[],19,FALSE)*VENTAS[[#This Row],[Cantidad]],VENTAS[[#This Row],[Total]])</f>
        <v>1.3911764705882352</v>
      </c>
      <c r="L741" s="59">
        <f>VENTAS[[#This Row],[Total]]-VENTAS[[#This Row],[Comisión 10%]]-VENTAS[[#This Row],[Costo SIN Comision]]</f>
        <v>1.1088235294117648</v>
      </c>
      <c r="M741" s="59"/>
    </row>
    <row r="742" spans="1:13" ht="20" customHeight="1">
      <c r="A742" s="56">
        <v>45329</v>
      </c>
      <c r="B742" s="57"/>
      <c r="C742" s="57"/>
      <c r="D742" s="57"/>
      <c r="E742" s="57" t="s">
        <v>1696</v>
      </c>
      <c r="F742" s="58" t="str">
        <f>IFERROR(VLOOKUP(VENTAS[[#This Row],[Código del producto Vendido]],STOCK[],5,FALSE),"-")</f>
        <v>Horquillas en forma de lazo</v>
      </c>
      <c r="G742" s="58">
        <v>2</v>
      </c>
      <c r="H742" s="59">
        <v>2.5</v>
      </c>
      <c r="I742" s="59">
        <f>VENTAS[[#This Row],[Cantidad]]*VENTAS[[#This Row],[Precio Venta]]</f>
        <v>5</v>
      </c>
      <c r="J742" s="59">
        <f>IF(VENTAS[[#This Row],[Nombre del Gestor]]&gt;1,  VENTAS[[#This Row],[Total]]*10%, 0)</f>
        <v>0</v>
      </c>
      <c r="K742" s="59">
        <f>IFERROR(VLOOKUP(VENTAS[[#This Row],[Código del producto Vendido]],STOCK[],16,FALSE)*VENTAS[[#This Row],[Cantidad]] + VLOOKUP(VENTAS[[#This Row],[Código del producto Vendido]],STOCK[],19,FALSE)*VENTAS[[#This Row],[Cantidad]],VENTAS[[#This Row],[Total]])</f>
        <v>2.7823529411764705</v>
      </c>
      <c r="L742" s="59">
        <f>VENTAS[[#This Row],[Total]]-VENTAS[[#This Row],[Comisión 10%]]-VENTAS[[#This Row],[Costo SIN Comision]]</f>
        <v>2.2176470588235295</v>
      </c>
      <c r="M742" s="59"/>
    </row>
    <row r="743" spans="1:13" ht="20" customHeight="1">
      <c r="A743" s="56"/>
      <c r="B743" s="57"/>
      <c r="C743" s="57"/>
      <c r="D743" s="57"/>
      <c r="E743" s="57" t="s">
        <v>1701</v>
      </c>
      <c r="F743" s="58" t="str">
        <f>IFERROR(VLOOKUP(VENTAS[[#This Row],[Código del producto Vendido]],STOCK[],5,FALSE),"-")</f>
        <v>Pasador de cabello en forma de lazo</v>
      </c>
      <c r="G743" s="58">
        <v>1</v>
      </c>
      <c r="H743" s="59">
        <v>2.5</v>
      </c>
      <c r="I743" s="59">
        <f>VENTAS[[#This Row],[Cantidad]]*VENTAS[[#This Row],[Precio Venta]]</f>
        <v>2.5</v>
      </c>
      <c r="J743" s="59">
        <f>IF(VENTAS[[#This Row],[Nombre del Gestor]]&gt;1,  VENTAS[[#This Row],[Total]]*10%, 0)</f>
        <v>0</v>
      </c>
      <c r="K743" s="59">
        <f>IFERROR(VLOOKUP(VENTAS[[#This Row],[Código del producto Vendido]],STOCK[],16,FALSE)*VENTAS[[#This Row],[Cantidad]] + VLOOKUP(VENTAS[[#This Row],[Código del producto Vendido]],STOCK[],19,FALSE)*VENTAS[[#This Row],[Cantidad]],VENTAS[[#This Row],[Total]])</f>
        <v>1.7352941176470589</v>
      </c>
      <c r="L743" s="59">
        <f>VENTAS[[#This Row],[Total]]-VENTAS[[#This Row],[Comisión 10%]]-VENTAS[[#This Row],[Costo SIN Comision]]</f>
        <v>0.76470588235294112</v>
      </c>
      <c r="M743" s="59"/>
    </row>
    <row r="744" spans="1:13" ht="20" customHeight="1">
      <c r="A744" s="56">
        <v>45337</v>
      </c>
      <c r="B744" s="57"/>
      <c r="C744" s="57"/>
      <c r="D744" s="57" t="s">
        <v>990</v>
      </c>
      <c r="E744" s="57" t="s">
        <v>1696</v>
      </c>
      <c r="F744" s="58" t="str">
        <f>IFERROR(VLOOKUP(VENTAS[[#This Row],[Código del producto Vendido]],STOCK[],5,FALSE),"-")</f>
        <v>Horquillas en forma de lazo</v>
      </c>
      <c r="G744" s="58">
        <v>1</v>
      </c>
      <c r="H744" s="59">
        <v>2.5</v>
      </c>
      <c r="I744" s="59">
        <f>VENTAS[[#This Row],[Cantidad]]*VENTAS[[#This Row],[Precio Venta]]</f>
        <v>2.5</v>
      </c>
      <c r="J744" s="59">
        <f>IF(VENTAS[[#This Row],[Nombre del Gestor]]&gt;1,  VENTAS[[#This Row],[Total]]*10%, 0)</f>
        <v>0.25</v>
      </c>
      <c r="K744" s="59">
        <f>IFERROR(VLOOKUP(VENTAS[[#This Row],[Código del producto Vendido]],STOCK[],16,FALSE)*VENTAS[[#This Row],[Cantidad]] + VLOOKUP(VENTAS[[#This Row],[Código del producto Vendido]],STOCK[],19,FALSE)*VENTAS[[#This Row],[Cantidad]],VENTAS[[#This Row],[Total]])</f>
        <v>1.3911764705882352</v>
      </c>
      <c r="L744" s="59">
        <f>VENTAS[[#This Row],[Total]]-VENTAS[[#This Row],[Comisión 10%]]-VENTAS[[#This Row],[Costo SIN Comision]]</f>
        <v>0.85882352941176476</v>
      </c>
      <c r="M744" s="59"/>
    </row>
    <row r="745" spans="1:13" ht="20" customHeight="1">
      <c r="A745" s="56">
        <v>45337</v>
      </c>
      <c r="B745" s="57"/>
      <c r="C745" s="57"/>
      <c r="D745" s="57" t="s">
        <v>990</v>
      </c>
      <c r="E745" s="57" t="s">
        <v>1702</v>
      </c>
      <c r="F745" s="58" t="str">
        <f>IFERROR(VLOOKUP(VENTAS[[#This Row],[Código del producto Vendido]],STOCK[],5,FALSE),"-")</f>
        <v>Lazo para coletas</v>
      </c>
      <c r="G745" s="58">
        <v>1</v>
      </c>
      <c r="H745" s="59">
        <v>2</v>
      </c>
      <c r="I745" s="59">
        <f>VENTAS[[#This Row],[Cantidad]]*VENTAS[[#This Row],[Precio Venta]]</f>
        <v>2</v>
      </c>
      <c r="J745" s="59">
        <f>IF(VENTAS[[#This Row],[Nombre del Gestor]]&gt;1,  VENTAS[[#This Row],[Total]]*10%, 0)</f>
        <v>0.2</v>
      </c>
      <c r="K745" s="59">
        <f>IFERROR(VLOOKUP(VENTAS[[#This Row],[Código del producto Vendido]],STOCK[],16,FALSE)*VENTAS[[#This Row],[Cantidad]] + VLOOKUP(VENTAS[[#This Row],[Código del producto Vendido]],STOCK[],19,FALSE)*VENTAS[[#This Row],[Cantidad]],VENTAS[[#This Row],[Total]])</f>
        <v>1.911764705882353</v>
      </c>
      <c r="L745" s="59">
        <f>VENTAS[[#This Row],[Total]]-VENTAS[[#This Row],[Comisión 10%]]-VENTAS[[#This Row],[Costo SIN Comision]]</f>
        <v>-0.11176470588235299</v>
      </c>
      <c r="M745" s="59"/>
    </row>
    <row r="746" spans="1:13" ht="20" customHeight="1">
      <c r="A746" s="56">
        <v>45337</v>
      </c>
      <c r="B746" s="57"/>
      <c r="C746" s="57" t="s">
        <v>490</v>
      </c>
      <c r="D746" s="57"/>
      <c r="E746" s="57" t="s">
        <v>584</v>
      </c>
      <c r="F746" s="58" t="str">
        <f>IFERROR(VLOOKUP(VENTAS[[#This Row],[Código del producto Vendido]],STOCK[],5,FALSE),"-")</f>
        <v>Jean Boyfriend con rotos</v>
      </c>
      <c r="G746" s="58">
        <v>1</v>
      </c>
      <c r="H746" s="59">
        <v>30</v>
      </c>
      <c r="I746" s="59">
        <f>VENTAS[[#This Row],[Cantidad]]*VENTAS[[#This Row],[Precio Venta]]</f>
        <v>30</v>
      </c>
      <c r="J746" s="59">
        <f>IF(VENTAS[[#This Row],[Nombre del Gestor]]&gt;1,  VENTAS[[#This Row],[Total]]*10%, 0)</f>
        <v>0</v>
      </c>
      <c r="K746" s="59">
        <f>IFERROR(VLOOKUP(VENTAS[[#This Row],[Código del producto Vendido]],STOCK[],16,FALSE)*VENTAS[[#This Row],[Cantidad]] + VLOOKUP(VENTAS[[#This Row],[Código del producto Vendido]],STOCK[],19,FALSE)*VENTAS[[#This Row],[Cantidad]],VENTAS[[#This Row],[Total]])</f>
        <v>18.686666666666667</v>
      </c>
      <c r="L746" s="59">
        <f>VENTAS[[#This Row],[Total]]-VENTAS[[#This Row],[Comisión 10%]]-VENTAS[[#This Row],[Costo SIN Comision]]</f>
        <v>11.313333333333333</v>
      </c>
      <c r="M746" s="59"/>
    </row>
    <row r="747" spans="1:13" ht="20" customHeight="1">
      <c r="A747" s="56" t="s">
        <v>1498</v>
      </c>
      <c r="B747" s="57"/>
      <c r="C747" s="57"/>
      <c r="D747" s="57"/>
      <c r="E747" s="57" t="s">
        <v>949</v>
      </c>
      <c r="F747" s="58" t="str">
        <f>IFERROR(VLOOKUP(VENTAS[[#This Row],[Código del producto Vendido]],STOCK[],5,FALSE),"-")</f>
        <v>Set de lencería de encaje</v>
      </c>
      <c r="G747" s="58">
        <v>1</v>
      </c>
      <c r="H747" s="59">
        <v>15</v>
      </c>
      <c r="I747" s="59">
        <f>VENTAS[[#This Row],[Cantidad]]*VENTAS[[#This Row],[Precio Venta]]</f>
        <v>15</v>
      </c>
      <c r="J747" s="59">
        <f>IF(VENTAS[[#This Row],[Nombre del Gestor]]&gt;1,  VENTAS[[#This Row],[Total]]*10%, 0)</f>
        <v>0</v>
      </c>
      <c r="K747" s="59">
        <f>IFERROR(VLOOKUP(VENTAS[[#This Row],[Código del producto Vendido]],STOCK[],16,FALSE)*VENTAS[[#This Row],[Cantidad]] + VLOOKUP(VENTAS[[#This Row],[Código del producto Vendido]],STOCK[],19,FALSE)*VENTAS[[#This Row],[Cantidad]],VENTAS[[#This Row],[Total]])</f>
        <v>7.1088235294117643</v>
      </c>
      <c r="L747" s="59">
        <f>VENTAS[[#This Row],[Total]]-VENTAS[[#This Row],[Comisión 10%]]-VENTAS[[#This Row],[Costo SIN Comision]]</f>
        <v>7.8911764705882357</v>
      </c>
      <c r="M747" s="59"/>
    </row>
    <row r="748" spans="1:13" ht="20" customHeight="1">
      <c r="A748" s="56">
        <v>45329</v>
      </c>
      <c r="B748" s="57"/>
      <c r="C748" s="57" t="s">
        <v>1765</v>
      </c>
      <c r="D748" s="57"/>
      <c r="E748" s="57" t="s">
        <v>672</v>
      </c>
      <c r="F748" s="58" t="str">
        <f>IFERROR(VLOOKUP(VENTAS[[#This Row],[Código del producto Vendido]],STOCK[],5,FALSE),"-")</f>
        <v>Cinturones Casual</v>
      </c>
      <c r="G748" s="58">
        <v>1</v>
      </c>
      <c r="H748" s="59">
        <v>10</v>
      </c>
      <c r="I748" s="59">
        <f>VENTAS[[#This Row],[Cantidad]]*VENTAS[[#This Row],[Precio Venta]]</f>
        <v>10</v>
      </c>
      <c r="J748" s="59">
        <f>IF(VENTAS[[#This Row],[Nombre del Gestor]]&gt;1,  VENTAS[[#This Row],[Total]]*10%, 0)</f>
        <v>0</v>
      </c>
      <c r="K748" s="59">
        <f>IFERROR(VLOOKUP(VENTAS[[#This Row],[Código del producto Vendido]],STOCK[],16,FALSE)*VENTAS[[#This Row],[Cantidad]] + VLOOKUP(VENTAS[[#This Row],[Código del producto Vendido]],STOCK[],19,FALSE)*VENTAS[[#This Row],[Cantidad]],VENTAS[[#This Row],[Total]])</f>
        <v>4.3816666666666668</v>
      </c>
      <c r="L748" s="59">
        <f>VENTAS[[#This Row],[Total]]-VENTAS[[#This Row],[Comisión 10%]]-VENTAS[[#This Row],[Costo SIN Comision]]</f>
        <v>5.6183333333333332</v>
      </c>
      <c r="M748" s="59"/>
    </row>
    <row r="749" spans="1:13" ht="20" customHeight="1">
      <c r="A749" s="56">
        <v>45337</v>
      </c>
      <c r="B749" s="57"/>
      <c r="C749" s="57" t="s">
        <v>1753</v>
      </c>
      <c r="D749" s="57"/>
      <c r="E749" s="57" t="s">
        <v>1407</v>
      </c>
      <c r="F749" s="58" t="str">
        <f>IFERROR(VLOOKUP(VENTAS[[#This Row],[Código del producto Vendido]],STOCK[],5,FALSE),"-")</f>
        <v>Cardigan classy</v>
      </c>
      <c r="G749" s="58">
        <v>1</v>
      </c>
      <c r="H749" s="59">
        <v>22</v>
      </c>
      <c r="I749" s="59">
        <f>VENTAS[[#This Row],[Cantidad]]*VENTAS[[#This Row],[Precio Venta]]</f>
        <v>22</v>
      </c>
      <c r="J749" s="59">
        <f>IF(VENTAS[[#This Row],[Nombre del Gestor]]&gt;1,  VENTAS[[#This Row],[Total]]*10%, 0)</f>
        <v>0</v>
      </c>
      <c r="K749" s="59">
        <f>IFERROR(VLOOKUP(VENTAS[[#This Row],[Código del producto Vendido]],STOCK[],16,FALSE)*VENTAS[[#This Row],[Cantidad]] + VLOOKUP(VENTAS[[#This Row],[Código del producto Vendido]],STOCK[],19,FALSE)*VENTAS[[#This Row],[Cantidad]],VENTAS[[#This Row],[Total]])</f>
        <v>11.8</v>
      </c>
      <c r="L749" s="59">
        <f>VENTAS[[#This Row],[Total]]-VENTAS[[#This Row],[Comisión 10%]]-VENTAS[[#This Row],[Costo SIN Comision]]</f>
        <v>10.199999999999999</v>
      </c>
      <c r="M749" s="59"/>
    </row>
    <row r="750" spans="1:13" ht="20" customHeight="1">
      <c r="A750" s="56">
        <v>45337</v>
      </c>
      <c r="B750" s="57"/>
      <c r="C750" s="57" t="s">
        <v>1753</v>
      </c>
      <c r="D750" s="57"/>
      <c r="E750" s="57" t="s">
        <v>1409</v>
      </c>
      <c r="F750" s="58" t="str">
        <f>IFERROR(VLOOKUP(VENTAS[[#This Row],[Código del producto Vendido]],STOCK[],5,FALSE),"-")</f>
        <v>Vestido camisa modely</v>
      </c>
      <c r="G750" s="58">
        <v>1</v>
      </c>
      <c r="H750" s="59">
        <v>35</v>
      </c>
      <c r="I750" s="59">
        <f>VENTAS[[#This Row],[Cantidad]]*VENTAS[[#This Row],[Precio Venta]]</f>
        <v>35</v>
      </c>
      <c r="J750" s="59">
        <f>IF(VENTAS[[#This Row],[Nombre del Gestor]]&gt;1,  VENTAS[[#This Row],[Total]]*10%, 0)</f>
        <v>0</v>
      </c>
      <c r="K750" s="59">
        <f>IFERROR(VLOOKUP(VENTAS[[#This Row],[Código del producto Vendido]],STOCK[],16,FALSE)*VENTAS[[#This Row],[Cantidad]] + VLOOKUP(VENTAS[[#This Row],[Código del producto Vendido]],STOCK[],19,FALSE)*VENTAS[[#This Row],[Cantidad]],VENTAS[[#This Row],[Total]])</f>
        <v>14.84</v>
      </c>
      <c r="L750" s="59">
        <f>VENTAS[[#This Row],[Total]]-VENTAS[[#This Row],[Comisión 10%]]-VENTAS[[#This Row],[Costo SIN Comision]]</f>
        <v>20.16</v>
      </c>
      <c r="M750" s="59"/>
    </row>
    <row r="751" spans="1:13" ht="20" customHeight="1">
      <c r="A751" s="56">
        <v>45337</v>
      </c>
      <c r="B751" s="57"/>
      <c r="C751" s="57" t="s">
        <v>1753</v>
      </c>
      <c r="D751" s="57"/>
      <c r="E751" s="57" t="s">
        <v>1739</v>
      </c>
      <c r="F751" s="58" t="str">
        <f>IFERROR(VLOOKUP(VENTAS[[#This Row],[Código del producto Vendido]],STOCK[],5,FALSE),"-")</f>
        <v>Cinturón básico grueso Negro</v>
      </c>
      <c r="G751" s="58">
        <v>1</v>
      </c>
      <c r="H751" s="59">
        <v>8</v>
      </c>
      <c r="I751" s="59">
        <f>VENTAS[[#This Row],[Cantidad]]*VENTAS[[#This Row],[Precio Venta]]</f>
        <v>8</v>
      </c>
      <c r="J751" s="59">
        <f>IF(VENTAS[[#This Row],[Nombre del Gestor]]&gt;1,  VENTAS[[#This Row],[Total]]*10%, 0)</f>
        <v>0</v>
      </c>
      <c r="K751" s="59">
        <f>IFERROR(VLOOKUP(VENTAS[[#This Row],[Código del producto Vendido]],STOCK[],16,FALSE)*VENTAS[[#This Row],[Cantidad]] + VLOOKUP(VENTAS[[#This Row],[Código del producto Vendido]],STOCK[],19,FALSE)*VENTAS[[#This Row],[Cantidad]],VENTAS[[#This Row],[Total]])</f>
        <v>4.2352941176470589</v>
      </c>
      <c r="L751" s="59">
        <f>VENTAS[[#This Row],[Total]]-VENTAS[[#This Row],[Comisión 10%]]-VENTAS[[#This Row],[Costo SIN Comision]]</f>
        <v>3.7647058823529411</v>
      </c>
      <c r="M751" s="59"/>
    </row>
    <row r="752" spans="1:13" ht="20" customHeight="1">
      <c r="A752" s="56">
        <v>45337</v>
      </c>
      <c r="B752" s="57"/>
      <c r="C752" s="57" t="s">
        <v>1731</v>
      </c>
      <c r="D752" s="57"/>
      <c r="E752" s="57" t="s">
        <v>666</v>
      </c>
      <c r="F752" s="58" t="str">
        <f>IFERROR(VLOOKUP(VENTAS[[#This Row],[Código del producto Vendido]],STOCK[],5,FALSE),"-")</f>
        <v xml:space="preserve">Pantalón tejido de rayas </v>
      </c>
      <c r="G752" s="58">
        <v>1</v>
      </c>
      <c r="H752" s="59">
        <v>20</v>
      </c>
      <c r="I752" s="59">
        <f>VENTAS[[#This Row],[Cantidad]]*VENTAS[[#This Row],[Precio Venta]]</f>
        <v>20</v>
      </c>
      <c r="J752" s="59">
        <f>IF(VENTAS[[#This Row],[Nombre del Gestor]]&gt;1,  VENTAS[[#This Row],[Total]]*10%, 0)</f>
        <v>0</v>
      </c>
      <c r="K752" s="59">
        <f>IFERROR(VLOOKUP(VENTAS[[#This Row],[Código del producto Vendido]],STOCK[],16,FALSE)*VENTAS[[#This Row],[Cantidad]] + VLOOKUP(VENTAS[[#This Row],[Código del producto Vendido]],STOCK[],19,FALSE)*VENTAS[[#This Row],[Cantidad]],VENTAS[[#This Row],[Total]])</f>
        <v>12.883333333333333</v>
      </c>
      <c r="L752" s="59">
        <f>VENTAS[[#This Row],[Total]]-VENTAS[[#This Row],[Comisión 10%]]-VENTAS[[#This Row],[Costo SIN Comision]]</f>
        <v>7.1166666666666671</v>
      </c>
      <c r="M752" s="59"/>
    </row>
    <row r="753" spans="1:13" ht="20" customHeight="1">
      <c r="A753" s="56">
        <v>45337</v>
      </c>
      <c r="B753" s="57"/>
      <c r="C753" s="57" t="s">
        <v>1490</v>
      </c>
      <c r="D753" s="57"/>
      <c r="E753" s="57" t="s">
        <v>1311</v>
      </c>
      <c r="F753" s="58" t="str">
        <f>IFERROR(VLOOKUP(VENTAS[[#This Row],[Código del producto Vendido]],STOCK[],5,FALSE),"-")</f>
        <v>Sandalias de tacón fino</v>
      </c>
      <c r="G753" s="58">
        <v>1</v>
      </c>
      <c r="H753" s="59">
        <v>35</v>
      </c>
      <c r="I753" s="59">
        <f>VENTAS[[#This Row],[Cantidad]]*VENTAS[[#This Row],[Precio Venta]]</f>
        <v>35</v>
      </c>
      <c r="J753" s="59">
        <f>IF(VENTAS[[#This Row],[Nombre del Gestor]]&gt;1,  VENTAS[[#This Row],[Total]]*10%, 0)</f>
        <v>0</v>
      </c>
      <c r="K753" s="59">
        <f>IFERROR(VLOOKUP(VENTAS[[#This Row],[Código del producto Vendido]],STOCK[],16,FALSE)*VENTAS[[#This Row],[Cantidad]] + VLOOKUP(VENTAS[[#This Row],[Código del producto Vendido]],STOCK[],19,FALSE)*VENTAS[[#This Row],[Cantidad]],VENTAS[[#This Row],[Total]])</f>
        <v>23.5</v>
      </c>
      <c r="L753" s="59">
        <f>VENTAS[[#This Row],[Total]]-VENTAS[[#This Row],[Comisión 10%]]-VENTAS[[#This Row],[Costo SIN Comision]]</f>
        <v>11.5</v>
      </c>
      <c r="M753" s="59"/>
    </row>
    <row r="754" spans="1:13" ht="20" customHeight="1">
      <c r="A754" s="56">
        <v>45337</v>
      </c>
      <c r="B754" s="57"/>
      <c r="C754" s="57"/>
      <c r="D754" s="57"/>
      <c r="E754" s="57" t="s">
        <v>1695</v>
      </c>
      <c r="F754" s="58" t="str">
        <f>IFERROR(VLOOKUP(VENTAS[[#This Row],[Código del producto Vendido]],STOCK[],5,FALSE),"-")</f>
        <v>Horquillas en forma de lazo</v>
      </c>
      <c r="G754" s="58">
        <v>1</v>
      </c>
      <c r="H754" s="59">
        <v>2.5</v>
      </c>
      <c r="I754" s="59">
        <f>VENTAS[[#This Row],[Cantidad]]*VENTAS[[#This Row],[Precio Venta]]</f>
        <v>2.5</v>
      </c>
      <c r="J754" s="59">
        <f>IF(VENTAS[[#This Row],[Nombre del Gestor]]&gt;1,  VENTAS[[#This Row],[Total]]*10%, 0)</f>
        <v>0</v>
      </c>
      <c r="K754" s="59">
        <f>IFERROR(VLOOKUP(VENTAS[[#This Row],[Código del producto Vendido]],STOCK[],16,FALSE)*VENTAS[[#This Row],[Cantidad]] + VLOOKUP(VENTAS[[#This Row],[Código del producto Vendido]],STOCK[],19,FALSE)*VENTAS[[#This Row],[Cantidad]],VENTAS[[#This Row],[Total]])</f>
        <v>1.3911764705882352</v>
      </c>
      <c r="L754" s="59">
        <f>VENTAS[[#This Row],[Total]]-VENTAS[[#This Row],[Comisión 10%]]-VENTAS[[#This Row],[Costo SIN Comision]]</f>
        <v>1.1088235294117648</v>
      </c>
      <c r="M754" s="59"/>
    </row>
    <row r="755" spans="1:13" ht="20" customHeight="1">
      <c r="A755" s="56">
        <v>45343</v>
      </c>
      <c r="B755" s="57"/>
      <c r="C755" s="57" t="s">
        <v>1762</v>
      </c>
      <c r="D755" s="57"/>
      <c r="E755" s="57" t="s">
        <v>1530</v>
      </c>
      <c r="F755" s="58" t="str">
        <f>IFERROR(VLOOKUP(VENTAS[[#This Row],[Código del producto Vendido]],STOCK[],5,FALSE),"-")</f>
        <v>Vestido negro corte A</v>
      </c>
      <c r="G755" s="58">
        <v>1</v>
      </c>
      <c r="H755" s="59">
        <v>20</v>
      </c>
      <c r="I755" s="59">
        <f>VENTAS[[#This Row],[Cantidad]]*VENTAS[[#This Row],[Precio Venta]]</f>
        <v>20</v>
      </c>
      <c r="J755" s="59">
        <f>IF(VENTAS[[#This Row],[Nombre del Gestor]]&gt;1,  VENTAS[[#This Row],[Total]]*10%, 0)</f>
        <v>0</v>
      </c>
      <c r="K755" s="59">
        <f>IFERROR(VLOOKUP(VENTAS[[#This Row],[Código del producto Vendido]],STOCK[],16,FALSE)*VENTAS[[#This Row],[Cantidad]] + VLOOKUP(VENTAS[[#This Row],[Código del producto Vendido]],STOCK[],19,FALSE)*VENTAS[[#This Row],[Cantidad]],VENTAS[[#This Row],[Total]])</f>
        <v>11</v>
      </c>
      <c r="L755" s="59">
        <f>VENTAS[[#This Row],[Total]]-VENTAS[[#This Row],[Comisión 10%]]-VENTAS[[#This Row],[Costo SIN Comision]]</f>
        <v>9</v>
      </c>
      <c r="M755" s="59"/>
    </row>
    <row r="756" spans="1:13" ht="20" customHeight="1">
      <c r="A756" s="56">
        <v>45324</v>
      </c>
      <c r="B756" s="57"/>
      <c r="C756" s="57"/>
      <c r="D756" s="57"/>
      <c r="E756" s="57"/>
      <c r="F756" s="58" t="str">
        <f>IFERROR(VLOOKUP(VENTAS[[#This Row],[Código del producto Vendido]],STOCK[],5,FALSE),"-")</f>
        <v>-</v>
      </c>
      <c r="G756" s="58">
        <v>1</v>
      </c>
      <c r="H756" s="59">
        <v>28</v>
      </c>
      <c r="I756" s="59">
        <f>VENTAS[[#This Row],[Cantidad]]*VENTAS[[#This Row],[Precio Venta]]</f>
        <v>28</v>
      </c>
      <c r="J756" s="59">
        <f>IF(VENTAS[[#This Row],[Nombre del Gestor]]&gt;1,  VENTAS[[#This Row],[Total]]*10%, 0)</f>
        <v>0</v>
      </c>
      <c r="K756" s="59">
        <f>IFERROR(VLOOKUP(VENTAS[[#This Row],[Código del producto Vendido]],STOCK[],16,FALSE)*VENTAS[[#This Row],[Cantidad]] + VLOOKUP(VENTAS[[#This Row],[Código del producto Vendido]],STOCK[],19,FALSE)*VENTAS[[#This Row],[Cantidad]],VENTAS[[#This Row],[Total]])</f>
        <v>28</v>
      </c>
      <c r="L756" s="59">
        <f>VENTAS[[#This Row],[Total]]-VENTAS[[#This Row],[Comisión 10%]]-VENTAS[[#This Row],[Costo SIN Comision]]</f>
        <v>0</v>
      </c>
      <c r="M756" s="59"/>
    </row>
    <row r="757" spans="1:13" ht="20" customHeight="1">
      <c r="A757" s="56">
        <v>45324</v>
      </c>
      <c r="B757" s="57"/>
      <c r="C757" s="57"/>
      <c r="D757" s="57"/>
      <c r="E757" s="57" t="s">
        <v>1448</v>
      </c>
      <c r="F757" s="58" t="str">
        <f>IFERROR(VLOOKUP(VENTAS[[#This Row],[Código del producto Vendido]],STOCK[],5,FALSE),"-")</f>
        <v>Conjunto Albaricoque</v>
      </c>
      <c r="G757" s="58">
        <v>1</v>
      </c>
      <c r="H757" s="59">
        <v>28</v>
      </c>
      <c r="I757" s="59">
        <f>VENTAS[[#This Row],[Cantidad]]*VENTAS[[#This Row],[Precio Venta]]</f>
        <v>28</v>
      </c>
      <c r="J757" s="59">
        <f>IF(VENTAS[[#This Row],[Nombre del Gestor]]&gt;1,  VENTAS[[#This Row],[Total]]*10%, 0)</f>
        <v>0</v>
      </c>
      <c r="K757" s="59">
        <f>IFERROR(VLOOKUP(VENTAS[[#This Row],[Código del producto Vendido]],STOCK[],16,FALSE)*VENTAS[[#This Row],[Cantidad]] + VLOOKUP(VENTAS[[#This Row],[Código del producto Vendido]],STOCK[],19,FALSE)*VENTAS[[#This Row],[Cantidad]],VENTAS[[#This Row],[Total]])</f>
        <v>13.97</v>
      </c>
      <c r="L757" s="59">
        <f>VENTAS[[#This Row],[Total]]-VENTAS[[#This Row],[Comisión 10%]]-VENTAS[[#This Row],[Costo SIN Comision]]</f>
        <v>14.03</v>
      </c>
      <c r="M757" s="59"/>
    </row>
    <row r="758" spans="1:13" ht="20" customHeight="1">
      <c r="A758" s="56">
        <v>45324</v>
      </c>
      <c r="B758" s="57"/>
      <c r="C758" s="57"/>
      <c r="D758" s="57"/>
      <c r="E758" s="57" t="s">
        <v>1412</v>
      </c>
      <c r="F758" s="58" t="str">
        <f>IFERROR(VLOOKUP(VENTAS[[#This Row],[Código del producto Vendido]],STOCK[],5,FALSE),"-")</f>
        <v>Camisa Modely</v>
      </c>
      <c r="G758" s="58">
        <v>1</v>
      </c>
      <c r="H758" s="59">
        <v>22</v>
      </c>
      <c r="I758" s="59">
        <f>VENTAS[[#This Row],[Cantidad]]*VENTAS[[#This Row],[Precio Venta]]</f>
        <v>22</v>
      </c>
      <c r="J758" s="59">
        <f>IF(VENTAS[[#This Row],[Nombre del Gestor]]&gt;1,  VENTAS[[#This Row],[Total]]*10%, 0)</f>
        <v>0</v>
      </c>
      <c r="K758" s="59">
        <f>IFERROR(VLOOKUP(VENTAS[[#This Row],[Código del producto Vendido]],STOCK[],16,FALSE)*VENTAS[[#This Row],[Cantidad]] + VLOOKUP(VENTAS[[#This Row],[Código del producto Vendido]],STOCK[],19,FALSE)*VENTAS[[#This Row],[Cantidad]],VENTAS[[#This Row],[Total]])</f>
        <v>9.74</v>
      </c>
      <c r="L758" s="59">
        <f>VENTAS[[#This Row],[Total]]-VENTAS[[#This Row],[Comisión 10%]]-VENTAS[[#This Row],[Costo SIN Comision]]</f>
        <v>12.26</v>
      </c>
      <c r="M758" s="59"/>
    </row>
    <row r="759" spans="1:13" ht="20" customHeight="1">
      <c r="A759" s="56">
        <v>45347</v>
      </c>
      <c r="B759" s="57"/>
      <c r="C759" s="57"/>
      <c r="D759" s="57"/>
      <c r="E759" s="57" t="s">
        <v>1407</v>
      </c>
      <c r="F759" s="58" t="str">
        <f>IFERROR(VLOOKUP(VENTAS[[#This Row],[Código del producto Vendido]],STOCK[],5,FALSE),"-")</f>
        <v>Cardigan classy</v>
      </c>
      <c r="G759" s="58">
        <v>1</v>
      </c>
      <c r="H759" s="59">
        <v>22</v>
      </c>
      <c r="I759" s="59">
        <f>VENTAS[[#This Row],[Cantidad]]*VENTAS[[#This Row],[Precio Venta]]</f>
        <v>22</v>
      </c>
      <c r="J759" s="59">
        <f>IF(VENTAS[[#This Row],[Nombre del Gestor]]&gt;1,  VENTAS[[#This Row],[Total]]*10%, 0)</f>
        <v>0</v>
      </c>
      <c r="K759" s="59">
        <f>IFERROR(VLOOKUP(VENTAS[[#This Row],[Código del producto Vendido]],STOCK[],16,FALSE)*VENTAS[[#This Row],[Cantidad]] + VLOOKUP(VENTAS[[#This Row],[Código del producto Vendido]],STOCK[],19,FALSE)*VENTAS[[#This Row],[Cantidad]],VENTAS[[#This Row],[Total]])</f>
        <v>11.8</v>
      </c>
      <c r="L759" s="59">
        <f>VENTAS[[#This Row],[Total]]-VENTAS[[#This Row],[Comisión 10%]]-VENTAS[[#This Row],[Costo SIN Comision]]</f>
        <v>10.199999999999999</v>
      </c>
      <c r="M759" s="59"/>
    </row>
    <row r="760" spans="1:13" ht="20" customHeight="1">
      <c r="A760" s="56">
        <v>45339</v>
      </c>
      <c r="B760" s="57"/>
      <c r="C760" s="57"/>
      <c r="D760" s="57"/>
      <c r="E760" s="57" t="s">
        <v>1723</v>
      </c>
      <c r="F760" s="58" t="str">
        <f>IFERROR(VLOOKUP(VENTAS[[#This Row],[Código del producto Vendido]],STOCK[],5,FALSE),"-")</f>
        <v>Kimono Dazy Elegante</v>
      </c>
      <c r="G760" s="58">
        <v>1</v>
      </c>
      <c r="H760" s="59">
        <v>22</v>
      </c>
      <c r="I760" s="59">
        <f>VENTAS[[#This Row],[Cantidad]]*VENTAS[[#This Row],[Precio Venta]]</f>
        <v>22</v>
      </c>
      <c r="J760" s="59">
        <f>IF(VENTAS[[#This Row],[Nombre del Gestor]]&gt;1,  VENTAS[[#This Row],[Total]]*10%, 0)</f>
        <v>0</v>
      </c>
      <c r="K760" s="59">
        <f>IFERROR(VLOOKUP(VENTAS[[#This Row],[Código del producto Vendido]],STOCK[],16,FALSE)*VENTAS[[#This Row],[Cantidad]] + VLOOKUP(VENTAS[[#This Row],[Código del producto Vendido]],STOCK[],19,FALSE)*VENTAS[[#This Row],[Cantidad]],VENTAS[[#This Row],[Total]])</f>
        <v>13.352941176470589</v>
      </c>
      <c r="L760" s="59">
        <f>VENTAS[[#This Row],[Total]]-VENTAS[[#This Row],[Comisión 10%]]-VENTAS[[#This Row],[Costo SIN Comision]]</f>
        <v>8.6470588235294112</v>
      </c>
      <c r="M760" s="59"/>
    </row>
    <row r="761" spans="1:13" ht="20" customHeight="1">
      <c r="A761" s="56">
        <v>45326</v>
      </c>
      <c r="B761" s="57"/>
      <c r="C761" s="57" t="s">
        <v>394</v>
      </c>
      <c r="D761" s="57" t="s">
        <v>1185</v>
      </c>
      <c r="E761" s="57" t="s">
        <v>797</v>
      </c>
      <c r="F761" s="58" t="str">
        <f>IFERROR(VLOOKUP(VENTAS[[#This Row],[Código del producto Vendido]],STOCK[],5,FALSE),"-")</f>
        <v xml:space="preserve">Sandalias atadas </v>
      </c>
      <c r="G761" s="58">
        <v>1</v>
      </c>
      <c r="H761" s="59">
        <v>39</v>
      </c>
      <c r="I761" s="59">
        <f>VENTAS[[#This Row],[Cantidad]]*VENTAS[[#This Row],[Precio Venta]]</f>
        <v>39</v>
      </c>
      <c r="J761" s="59">
        <f>IF(VENTAS[[#This Row],[Nombre del Gestor]]&gt;1,  VENTAS[[#This Row],[Total]]*10%, 0)</f>
        <v>3.9000000000000004</v>
      </c>
      <c r="K761" s="59">
        <f>IFERROR(VLOOKUP(VENTAS[[#This Row],[Código del producto Vendido]],STOCK[],16,FALSE)*VENTAS[[#This Row],[Cantidad]] + VLOOKUP(VENTAS[[#This Row],[Código del producto Vendido]],STOCK[],19,FALSE)*VENTAS[[#This Row],[Cantidad]],VENTAS[[#This Row],[Total]])</f>
        <v>29.5</v>
      </c>
      <c r="L761" s="59">
        <f>VENTAS[[#This Row],[Total]]-VENTAS[[#This Row],[Comisión 10%]]-VENTAS[[#This Row],[Costo SIN Comision]]</f>
        <v>5.6000000000000014</v>
      </c>
      <c r="M761" s="59"/>
    </row>
    <row r="762" spans="1:13" ht="20" customHeight="1">
      <c r="A762" s="56">
        <v>45350</v>
      </c>
      <c r="B762" s="57"/>
      <c r="C762" s="57" t="s">
        <v>1189</v>
      </c>
      <c r="D762" s="57" t="s">
        <v>1185</v>
      </c>
      <c r="E762" s="57" t="s">
        <v>1349</v>
      </c>
      <c r="F762" s="58" t="str">
        <f>IFERROR(VLOOKUP(VENTAS[[#This Row],[Código del producto Vendido]],STOCK[],5,FALSE),"-")</f>
        <v>Sandalias de tacón fino</v>
      </c>
      <c r="G762" s="58">
        <v>1</v>
      </c>
      <c r="H762" s="59">
        <v>35</v>
      </c>
      <c r="I762" s="59">
        <f>VENTAS[[#This Row],[Cantidad]]*VENTAS[[#This Row],[Precio Venta]]</f>
        <v>35</v>
      </c>
      <c r="J762" s="59">
        <f>IF(VENTAS[[#This Row],[Nombre del Gestor]]&gt;1,  VENTAS[[#This Row],[Total]]*10%, 0)</f>
        <v>3.5</v>
      </c>
      <c r="K762" s="59">
        <f>IFERROR(VLOOKUP(VENTAS[[#This Row],[Código del producto Vendido]],STOCK[],16,FALSE)*VENTAS[[#This Row],[Cantidad]] + VLOOKUP(VENTAS[[#This Row],[Código del producto Vendido]],STOCK[],19,FALSE)*VENTAS[[#This Row],[Cantidad]],VENTAS[[#This Row],[Total]])</f>
        <v>20</v>
      </c>
      <c r="L762" s="59">
        <f>VENTAS[[#This Row],[Total]]-VENTAS[[#This Row],[Comisión 10%]]-VENTAS[[#This Row],[Costo SIN Comision]]</f>
        <v>11.5</v>
      </c>
      <c r="M762" s="59"/>
    </row>
    <row r="763" spans="1:13" ht="20" customHeight="1">
      <c r="A763" s="56">
        <v>45346</v>
      </c>
      <c r="B763" s="57"/>
      <c r="C763" s="57" t="s">
        <v>1744</v>
      </c>
      <c r="D763" s="57"/>
      <c r="E763" s="57" t="s">
        <v>584</v>
      </c>
      <c r="F763" s="58" t="str">
        <f>IFERROR(VLOOKUP(VENTAS[[#This Row],[Código del producto Vendido]],STOCK[],5,FALSE),"-")</f>
        <v>Jean Boyfriend con rotos</v>
      </c>
      <c r="G763" s="58">
        <v>1</v>
      </c>
      <c r="H763" s="59">
        <v>30</v>
      </c>
      <c r="I763" s="59">
        <f>VENTAS[[#This Row],[Cantidad]]*VENTAS[[#This Row],[Precio Venta]]</f>
        <v>30</v>
      </c>
      <c r="J763" s="59">
        <f>IF(VENTAS[[#This Row],[Nombre del Gestor]]&gt;1,  VENTAS[[#This Row],[Total]]*10%, 0)</f>
        <v>0</v>
      </c>
      <c r="K763" s="59">
        <f>IFERROR(VLOOKUP(VENTAS[[#This Row],[Código del producto Vendido]],STOCK[],16,FALSE)*VENTAS[[#This Row],[Cantidad]] + VLOOKUP(VENTAS[[#This Row],[Código del producto Vendido]],STOCK[],19,FALSE)*VENTAS[[#This Row],[Cantidad]],VENTAS[[#This Row],[Total]])</f>
        <v>18.686666666666667</v>
      </c>
      <c r="L763" s="59">
        <f>VENTAS[[#This Row],[Total]]-VENTAS[[#This Row],[Comisión 10%]]-VENTAS[[#This Row],[Costo SIN Comision]]</f>
        <v>11.313333333333333</v>
      </c>
      <c r="M763" s="59"/>
    </row>
    <row r="764" spans="1:13" ht="20" customHeight="1">
      <c r="A764" s="56">
        <v>45346</v>
      </c>
      <c r="B764" s="57"/>
      <c r="C764" s="57" t="s">
        <v>1744</v>
      </c>
      <c r="D764" s="57"/>
      <c r="E764" s="57" t="s">
        <v>1413</v>
      </c>
      <c r="F764" s="58" t="str">
        <f>IFERROR(VLOOKUP(VENTAS[[#This Row],[Código del producto Vendido]],STOCK[],5,FALSE),"-")</f>
        <v>Camisa Modely</v>
      </c>
      <c r="G764" s="58">
        <v>1</v>
      </c>
      <c r="H764" s="59">
        <v>22</v>
      </c>
      <c r="I764" s="59">
        <f>VENTAS[[#This Row],[Cantidad]]*VENTAS[[#This Row],[Precio Venta]]</f>
        <v>22</v>
      </c>
      <c r="J764" s="59">
        <f>IF(VENTAS[[#This Row],[Nombre del Gestor]]&gt;1,  VENTAS[[#This Row],[Total]]*10%, 0)</f>
        <v>0</v>
      </c>
      <c r="K764" s="59">
        <f>IFERROR(VLOOKUP(VENTAS[[#This Row],[Código del producto Vendido]],STOCK[],16,FALSE)*VENTAS[[#This Row],[Cantidad]] + VLOOKUP(VENTAS[[#This Row],[Código del producto Vendido]],STOCK[],19,FALSE)*VENTAS[[#This Row],[Cantidad]],VENTAS[[#This Row],[Total]])</f>
        <v>9.74</v>
      </c>
      <c r="L764" s="59">
        <f>VENTAS[[#This Row],[Total]]-VENTAS[[#This Row],[Comisión 10%]]-VENTAS[[#This Row],[Costo SIN Comision]]</f>
        <v>12.26</v>
      </c>
      <c r="M764" s="59"/>
    </row>
    <row r="765" spans="1:13" ht="20" customHeight="1">
      <c r="A765" s="56">
        <v>45346</v>
      </c>
      <c r="B765" s="57"/>
      <c r="C765" s="57"/>
      <c r="D765" s="57"/>
      <c r="E765" s="57" t="s">
        <v>1103</v>
      </c>
      <c r="F765" s="58" t="str">
        <f>IFERROR(VLOOKUP(VENTAS[[#This Row],[Código del producto Vendido]],STOCK[],5,FALSE),"-")</f>
        <v>Jean ajustado Claro</v>
      </c>
      <c r="G765" s="58">
        <v>1</v>
      </c>
      <c r="H765" s="59">
        <v>32</v>
      </c>
      <c r="I765" s="59">
        <f>VENTAS[[#This Row],[Cantidad]]*VENTAS[[#This Row],[Precio Venta]]</f>
        <v>32</v>
      </c>
      <c r="J765" s="59">
        <f>IF(VENTAS[[#This Row],[Nombre del Gestor]]&gt;1,  VENTAS[[#This Row],[Total]]*10%, 0)</f>
        <v>0</v>
      </c>
      <c r="K765" s="59">
        <f>IFERROR(VLOOKUP(VENTAS[[#This Row],[Código del producto Vendido]],STOCK[],16,FALSE)*VENTAS[[#This Row],[Cantidad]] + VLOOKUP(VENTAS[[#This Row],[Código del producto Vendido]],STOCK[],19,FALSE)*VENTAS[[#This Row],[Cantidad]],VENTAS[[#This Row],[Total]])</f>
        <v>23.79</v>
      </c>
      <c r="L765" s="59">
        <f>VENTAS[[#This Row],[Total]]-VENTAS[[#This Row],[Comisión 10%]]-VENTAS[[#This Row],[Costo SIN Comision]]</f>
        <v>8.2100000000000009</v>
      </c>
      <c r="M765" s="59"/>
    </row>
    <row r="766" spans="1:13" ht="20" customHeight="1">
      <c r="A766" s="56">
        <v>45346</v>
      </c>
      <c r="B766" s="57"/>
      <c r="C766" s="57"/>
      <c r="D766" s="57" t="s">
        <v>990</v>
      </c>
      <c r="E766" s="57" t="s">
        <v>869</v>
      </c>
      <c r="F766" s="58" t="str">
        <f>IFERROR(VLOOKUP(VENTAS[[#This Row],[Código del producto Vendido]],STOCK[],5,FALSE),"-")</f>
        <v>Vestido tropical</v>
      </c>
      <c r="G766" s="58">
        <v>1</v>
      </c>
      <c r="H766" s="59">
        <v>30</v>
      </c>
      <c r="I766" s="59">
        <f>VENTAS[[#This Row],[Cantidad]]*VENTAS[[#This Row],[Precio Venta]]</f>
        <v>30</v>
      </c>
      <c r="J766" s="59">
        <f>IF(VENTAS[[#This Row],[Nombre del Gestor]]&gt;1,  VENTAS[[#This Row],[Total]]*10%, 0)</f>
        <v>3</v>
      </c>
      <c r="K766" s="59">
        <f>IFERROR(VLOOKUP(VENTAS[[#This Row],[Código del producto Vendido]],STOCK[],16,FALSE)*VENTAS[[#This Row],[Cantidad]] + VLOOKUP(VENTAS[[#This Row],[Código del producto Vendido]],STOCK[],19,FALSE)*VENTAS[[#This Row],[Cantidad]],VENTAS[[#This Row],[Total]])</f>
        <v>19.018636363636364</v>
      </c>
      <c r="L766" s="59">
        <f>VENTAS[[#This Row],[Total]]-VENTAS[[#This Row],[Comisión 10%]]-VENTAS[[#This Row],[Costo SIN Comision]]</f>
        <v>7.9813636363636355</v>
      </c>
      <c r="M766" s="59"/>
    </row>
    <row r="767" spans="1:13" ht="20" customHeight="1">
      <c r="A767" s="56">
        <v>45346</v>
      </c>
      <c r="B767" s="57"/>
      <c r="C767" s="57" t="s">
        <v>1766</v>
      </c>
      <c r="D767" s="57"/>
      <c r="E767" s="57" t="s">
        <v>1026</v>
      </c>
      <c r="F767" s="58" t="str">
        <f>IFERROR(VLOOKUP(VENTAS[[#This Row],[Código del producto Vendido]],STOCK[],5,FALSE),"-")</f>
        <v>Conjunto de top y falda cruzada</v>
      </c>
      <c r="G767" s="58">
        <v>1</v>
      </c>
      <c r="H767" s="59">
        <v>0</v>
      </c>
      <c r="I767" s="59">
        <f>VENTAS[[#This Row],[Cantidad]]*VENTAS[[#This Row],[Precio Venta]]</f>
        <v>0</v>
      </c>
      <c r="J767" s="59">
        <f>IF(VENTAS[[#This Row],[Nombre del Gestor]]&gt;1,  VENTAS[[#This Row],[Total]]*10%, 0)</f>
        <v>0</v>
      </c>
      <c r="K767" s="59">
        <f>IFERROR(VLOOKUP(VENTAS[[#This Row],[Código del producto Vendido]],STOCK[],16,FALSE)*VENTAS[[#This Row],[Cantidad]] + VLOOKUP(VENTAS[[#This Row],[Código del producto Vendido]],STOCK[],19,FALSE)*VENTAS[[#This Row],[Cantidad]],VENTAS[[#This Row],[Total]])</f>
        <v>27.82</v>
      </c>
      <c r="L767" s="59">
        <f>VENTAS[[#This Row],[Total]]-VENTAS[[#This Row],[Comisión 10%]]-VENTAS[[#This Row],[Costo SIN Comision]]</f>
        <v>-27.82</v>
      </c>
      <c r="M767" s="59"/>
    </row>
    <row r="768" spans="1:13" ht="20" customHeight="1">
      <c r="A768" s="56">
        <v>45346</v>
      </c>
      <c r="B768" s="57"/>
      <c r="C768" s="57" t="s">
        <v>1767</v>
      </c>
      <c r="D768" s="57"/>
      <c r="E768" s="57"/>
      <c r="F768" s="58" t="str">
        <f>IFERROR(VLOOKUP(VENTAS[[#This Row],[Código del producto Vendido]],STOCK[],5,FALSE),"-")</f>
        <v>-</v>
      </c>
      <c r="G768" s="58">
        <v>10</v>
      </c>
      <c r="H768" s="59">
        <v>1.8</v>
      </c>
      <c r="I768" s="59">
        <f>VENTAS[[#This Row],[Cantidad]]*VENTAS[[#This Row],[Precio Venta]]</f>
        <v>18</v>
      </c>
      <c r="J768" s="59">
        <f>IF(VENTAS[[#This Row],[Nombre del Gestor]]&gt;1,  VENTAS[[#This Row],[Total]]*10%, 0)</f>
        <v>0</v>
      </c>
      <c r="K768" s="59">
        <f>IFERROR(VLOOKUP(VENTAS[[#This Row],[Código del producto Vendido]],STOCK[],16,FALSE)*VENTAS[[#This Row],[Cantidad]] + VLOOKUP(VENTAS[[#This Row],[Código del producto Vendido]],STOCK[],19,FALSE)*VENTAS[[#This Row],[Cantidad]],VENTAS[[#This Row],[Total]])</f>
        <v>18</v>
      </c>
      <c r="L768" s="59">
        <f>VENTAS[[#This Row],[Total]]-VENTAS[[#This Row],[Comisión 10%]]-VENTAS[[#This Row],[Costo SIN Comision]]</f>
        <v>0</v>
      </c>
      <c r="M768" s="59"/>
    </row>
    <row r="769" spans="1:13" ht="20" customHeight="1">
      <c r="A769" s="56">
        <v>45346</v>
      </c>
      <c r="B769" s="57"/>
      <c r="C769" s="57" t="s">
        <v>1731</v>
      </c>
      <c r="D769" s="57"/>
      <c r="E769" s="57" t="s">
        <v>613</v>
      </c>
      <c r="F769" s="58" t="str">
        <f>IFERROR(VLOOKUP(VENTAS[[#This Row],[Código del producto Vendido]],STOCK[],5,FALSE),"-")</f>
        <v xml:space="preserve"> Pantalón ancho con cinturón</v>
      </c>
      <c r="G769" s="58">
        <v>1</v>
      </c>
      <c r="H769" s="59">
        <v>23</v>
      </c>
      <c r="I769" s="59">
        <f>VENTAS[[#This Row],[Cantidad]]*VENTAS[[#This Row],[Precio Venta]]</f>
        <v>23</v>
      </c>
      <c r="J769" s="59">
        <f>IF(VENTAS[[#This Row],[Nombre del Gestor]]&gt;1,  VENTAS[[#This Row],[Total]]*10%, 0)</f>
        <v>0</v>
      </c>
      <c r="K769" s="59">
        <f>IFERROR(VLOOKUP(VENTAS[[#This Row],[Código del producto Vendido]],STOCK[],16,FALSE)*VENTAS[[#This Row],[Cantidad]] + VLOOKUP(VENTAS[[#This Row],[Código del producto Vendido]],STOCK[],19,FALSE)*VENTAS[[#This Row],[Cantidad]],VENTAS[[#This Row],[Total]])</f>
        <v>13.944444444444445</v>
      </c>
      <c r="L769" s="59">
        <f>VENTAS[[#This Row],[Total]]-VENTAS[[#This Row],[Comisión 10%]]-VENTAS[[#This Row],[Costo SIN Comision]]</f>
        <v>9.0555555555555554</v>
      </c>
      <c r="M769" s="59"/>
    </row>
    <row r="770" spans="1:13" ht="20" customHeight="1">
      <c r="A770" s="56">
        <v>45346</v>
      </c>
      <c r="B770" s="57"/>
      <c r="C770" s="57" t="s">
        <v>1780</v>
      </c>
      <c r="D770" s="57"/>
      <c r="E770" s="57" t="s">
        <v>639</v>
      </c>
      <c r="F770" s="58" t="str">
        <f>IFERROR(VLOOKUP(VENTAS[[#This Row],[Código del producto Vendido]],STOCK[],5,FALSE),"-")</f>
        <v xml:space="preserve"> Conjunto elegante acanalado </v>
      </c>
      <c r="G770" s="58">
        <v>1</v>
      </c>
      <c r="H770" s="59">
        <v>30</v>
      </c>
      <c r="I770" s="59">
        <f>VENTAS[[#This Row],[Cantidad]]*VENTAS[[#This Row],[Precio Venta]]</f>
        <v>30</v>
      </c>
      <c r="J770" s="59">
        <f>IF(VENTAS[[#This Row],[Nombre del Gestor]]&gt;1,  VENTAS[[#This Row],[Total]]*10%, 0)</f>
        <v>0</v>
      </c>
      <c r="K770" s="59">
        <f>IFERROR(VLOOKUP(VENTAS[[#This Row],[Código del producto Vendido]],STOCK[],16,FALSE)*VENTAS[[#This Row],[Cantidad]] + VLOOKUP(VENTAS[[#This Row],[Código del producto Vendido]],STOCK[],19,FALSE)*VENTAS[[#This Row],[Cantidad]],VENTAS[[#This Row],[Total]])</f>
        <v>14.793333333333333</v>
      </c>
      <c r="L770" s="59">
        <f>VENTAS[[#This Row],[Total]]-VENTAS[[#This Row],[Comisión 10%]]-VENTAS[[#This Row],[Costo SIN Comision]]</f>
        <v>15.206666666666667</v>
      </c>
      <c r="M770" s="59"/>
    </row>
    <row r="771" spans="1:13" ht="20" customHeight="1">
      <c r="A771" s="56">
        <v>45346</v>
      </c>
      <c r="B771" s="57"/>
      <c r="C771" s="57" t="s">
        <v>1781</v>
      </c>
      <c r="D771" s="57"/>
      <c r="E771" s="57" t="s">
        <v>753</v>
      </c>
      <c r="F771" s="58" t="str">
        <f>IFERROR(VLOOKUP(VENTAS[[#This Row],[Código del producto Vendido]],STOCK[],5,FALSE),"-")</f>
        <v>Vestido con estampado floral</v>
      </c>
      <c r="G771" s="58">
        <v>1</v>
      </c>
      <c r="H771" s="59">
        <v>0</v>
      </c>
      <c r="I771" s="59">
        <f>VENTAS[[#This Row],[Cantidad]]*VENTAS[[#This Row],[Precio Venta]]</f>
        <v>0</v>
      </c>
      <c r="J771" s="59">
        <f>IF(VENTAS[[#This Row],[Nombre del Gestor]]&gt;1,  VENTAS[[#This Row],[Total]]*10%, 0)</f>
        <v>0</v>
      </c>
      <c r="K771" s="59">
        <f>IFERROR(VLOOKUP(VENTAS[[#This Row],[Código del producto Vendido]],STOCK[],16,FALSE)*VENTAS[[#This Row],[Cantidad]] + VLOOKUP(VENTAS[[#This Row],[Código del producto Vendido]],STOCK[],19,FALSE)*VENTAS[[#This Row],[Cantidad]],VENTAS[[#This Row],[Total]])</f>
        <v>10.722222222222221</v>
      </c>
      <c r="L771" s="59">
        <f>VENTAS[[#This Row],[Total]]-VENTAS[[#This Row],[Comisión 10%]]-VENTAS[[#This Row],[Costo SIN Comision]]</f>
        <v>-10.722222222222221</v>
      </c>
      <c r="M771" s="59"/>
    </row>
    <row r="772" spans="1:13" ht="20" customHeight="1">
      <c r="A772" s="56">
        <v>45346</v>
      </c>
      <c r="B772" s="57"/>
      <c r="C772" s="57" t="s">
        <v>1780</v>
      </c>
      <c r="D772" s="57"/>
      <c r="E772" s="57" t="s">
        <v>805</v>
      </c>
      <c r="F772" s="58" t="str">
        <f>IFERROR(VLOOKUP(VENTAS[[#This Row],[Código del producto Vendido]],STOCK[],5,FALSE),"-")</f>
        <v>Visera rosa</v>
      </c>
      <c r="G772" s="58">
        <v>1</v>
      </c>
      <c r="H772" s="59">
        <v>15</v>
      </c>
      <c r="I772" s="59">
        <f>VENTAS[[#This Row],[Cantidad]]*VENTAS[[#This Row],[Precio Venta]]</f>
        <v>15</v>
      </c>
      <c r="J772" s="59">
        <f>IF(VENTAS[[#This Row],[Nombre del Gestor]]&gt;1,  VENTAS[[#This Row],[Total]]*10%, 0)</f>
        <v>0</v>
      </c>
      <c r="K772" s="59">
        <f>IFERROR(VLOOKUP(VENTAS[[#This Row],[Código del producto Vendido]],STOCK[],16,FALSE)*VENTAS[[#This Row],[Cantidad]] + VLOOKUP(VENTAS[[#This Row],[Código del producto Vendido]],STOCK[],19,FALSE)*VENTAS[[#This Row],[Cantidad]],VENTAS[[#This Row],[Total]])</f>
        <v>11.555555555555555</v>
      </c>
      <c r="L772" s="59">
        <f>VENTAS[[#This Row],[Total]]-VENTAS[[#This Row],[Comisión 10%]]-VENTAS[[#This Row],[Costo SIN Comision]]</f>
        <v>3.4444444444444446</v>
      </c>
      <c r="M772" s="59"/>
    </row>
    <row r="773" spans="1:13" ht="20" customHeight="1">
      <c r="A773" s="56">
        <v>45346</v>
      </c>
      <c r="B773" s="57"/>
      <c r="C773" s="57" t="s">
        <v>1780</v>
      </c>
      <c r="D773" s="57"/>
      <c r="E773" s="57" t="s">
        <v>1713</v>
      </c>
      <c r="F773" s="58" t="str">
        <f>IFERROR(VLOOKUP(VENTAS[[#This Row],[Código del producto Vendido]],STOCK[],5,FALSE),"-")</f>
        <v>Calcetines bajos</v>
      </c>
      <c r="G773" s="58">
        <v>2</v>
      </c>
      <c r="H773" s="59">
        <v>1</v>
      </c>
      <c r="I773" s="59">
        <f>VENTAS[[#This Row],[Cantidad]]*VENTAS[[#This Row],[Precio Venta]]</f>
        <v>2</v>
      </c>
      <c r="J773" s="59">
        <f>IF(VENTAS[[#This Row],[Nombre del Gestor]]&gt;1,  VENTAS[[#This Row],[Total]]*10%, 0)</f>
        <v>0</v>
      </c>
      <c r="K773" s="59">
        <f>IFERROR(VLOOKUP(VENTAS[[#This Row],[Código del producto Vendido]],STOCK[],16,FALSE)*VENTAS[[#This Row],[Cantidad]] + VLOOKUP(VENTAS[[#This Row],[Código del producto Vendido]],STOCK[],19,FALSE)*VENTAS[[#This Row],[Cantidad]],VENTAS[[#This Row],[Total]])</f>
        <v>0.85882352941176465</v>
      </c>
      <c r="L773" s="59">
        <f>VENTAS[[#This Row],[Total]]-VENTAS[[#This Row],[Comisión 10%]]-VENTAS[[#This Row],[Costo SIN Comision]]</f>
        <v>1.1411764705882352</v>
      </c>
      <c r="M773" s="59"/>
    </row>
    <row r="774" spans="1:13" ht="20" customHeight="1">
      <c r="A774" s="56">
        <v>45359</v>
      </c>
      <c r="B774" s="57"/>
      <c r="C774" s="57" t="s">
        <v>990</v>
      </c>
      <c r="D774" s="57"/>
      <c r="E774" s="57" t="s">
        <v>1703</v>
      </c>
      <c r="F774" s="58" t="str">
        <f>IFERROR(VLOOKUP(VENTAS[[#This Row],[Código del producto Vendido]],STOCK[],5,FALSE),"-")</f>
        <v xml:space="preserve">Traje de baño blanco sexy </v>
      </c>
      <c r="G774" s="58">
        <v>1</v>
      </c>
      <c r="H774" s="59">
        <v>20</v>
      </c>
      <c r="I774" s="59">
        <f>VENTAS[[#This Row],[Cantidad]]*VENTAS[[#This Row],[Precio Venta]]</f>
        <v>20</v>
      </c>
      <c r="J774" s="59">
        <f>IF(VENTAS[[#This Row],[Nombre del Gestor]]&gt;1,  VENTAS[[#This Row],[Total]]*10%, 0)</f>
        <v>0</v>
      </c>
      <c r="K774" s="59">
        <f>IFERROR(VLOOKUP(VENTAS[[#This Row],[Código del producto Vendido]],STOCK[],16,FALSE)*VENTAS[[#This Row],[Cantidad]] + VLOOKUP(VENTAS[[#This Row],[Código del producto Vendido]],STOCK[],19,FALSE)*VENTAS[[#This Row],[Cantidad]],VENTAS[[#This Row],[Total]])</f>
        <v>9.5882352941176467</v>
      </c>
      <c r="L774" s="59">
        <f>VENTAS[[#This Row],[Total]]-VENTAS[[#This Row],[Comisión 10%]]-VENTAS[[#This Row],[Costo SIN Comision]]</f>
        <v>10.411764705882353</v>
      </c>
      <c r="M774" s="59"/>
    </row>
    <row r="775" spans="1:13" ht="20" customHeight="1">
      <c r="A775" s="56">
        <v>45359</v>
      </c>
      <c r="B775" s="57"/>
      <c r="C775" s="57" t="s">
        <v>990</v>
      </c>
      <c r="D775" s="57"/>
      <c r="E775" s="57" t="s">
        <v>873</v>
      </c>
      <c r="F775" s="58" t="str">
        <f>IFERROR(VLOOKUP(VENTAS[[#This Row],[Código del producto Vendido]],STOCK[],5,FALSE),"-")</f>
        <v xml:space="preserve"> Top Básico Business </v>
      </c>
      <c r="G775" s="58">
        <v>1</v>
      </c>
      <c r="H775" s="59">
        <v>12</v>
      </c>
      <c r="I775" s="59">
        <f>VENTAS[[#This Row],[Cantidad]]*VENTAS[[#This Row],[Precio Venta]]</f>
        <v>12</v>
      </c>
      <c r="J775" s="59">
        <f>IF(VENTAS[[#This Row],[Nombre del Gestor]]&gt;1,  VENTAS[[#This Row],[Total]]*10%, 0)</f>
        <v>0</v>
      </c>
      <c r="K775" s="59">
        <f>IFERROR(VLOOKUP(VENTAS[[#This Row],[Código del producto Vendido]],STOCK[],16,FALSE)*VENTAS[[#This Row],[Cantidad]] + VLOOKUP(VENTAS[[#This Row],[Código del producto Vendido]],STOCK[],19,FALSE)*VENTAS[[#This Row],[Cantidad]],VENTAS[[#This Row],[Total]])</f>
        <v>7.2090909090909081</v>
      </c>
      <c r="L775" s="59">
        <f>VENTAS[[#This Row],[Total]]-VENTAS[[#This Row],[Comisión 10%]]-VENTAS[[#This Row],[Costo SIN Comision]]</f>
        <v>4.7909090909090919</v>
      </c>
      <c r="M775" s="59"/>
    </row>
    <row r="776" spans="1:13" ht="20" customHeight="1">
      <c r="A776" s="56">
        <v>45359</v>
      </c>
      <c r="B776" s="57"/>
      <c r="C776" s="57" t="s">
        <v>1201</v>
      </c>
      <c r="D776" s="57"/>
      <c r="E776" s="57" t="s">
        <v>1448</v>
      </c>
      <c r="F776" s="58" t="str">
        <f>IFERROR(VLOOKUP(VENTAS[[#This Row],[Código del producto Vendido]],STOCK[],5,FALSE),"-")</f>
        <v>Conjunto Albaricoque</v>
      </c>
      <c r="G776" s="58">
        <v>1</v>
      </c>
      <c r="H776" s="59">
        <v>28</v>
      </c>
      <c r="I776" s="59">
        <f>VENTAS[[#This Row],[Cantidad]]*VENTAS[[#This Row],[Precio Venta]]</f>
        <v>28</v>
      </c>
      <c r="J776" s="59">
        <f>IF(VENTAS[[#This Row],[Nombre del Gestor]]&gt;1,  VENTAS[[#This Row],[Total]]*10%, 0)</f>
        <v>0</v>
      </c>
      <c r="K776" s="59">
        <f>IFERROR(VLOOKUP(VENTAS[[#This Row],[Código del producto Vendido]],STOCK[],16,FALSE)*VENTAS[[#This Row],[Cantidad]] + VLOOKUP(VENTAS[[#This Row],[Código del producto Vendido]],STOCK[],19,FALSE)*VENTAS[[#This Row],[Cantidad]],VENTAS[[#This Row],[Total]])</f>
        <v>13.97</v>
      </c>
      <c r="L776" s="59">
        <f>VENTAS[[#This Row],[Total]]-VENTAS[[#This Row],[Comisión 10%]]-VENTAS[[#This Row],[Costo SIN Comision]]</f>
        <v>14.03</v>
      </c>
      <c r="M776" s="59"/>
    </row>
    <row r="777" spans="1:13" ht="20" customHeight="1">
      <c r="A777" s="56">
        <v>45361</v>
      </c>
      <c r="B777" s="57"/>
      <c r="C777" s="57" t="s">
        <v>1994</v>
      </c>
      <c r="D777" s="57"/>
      <c r="E777" s="57" t="s">
        <v>1095</v>
      </c>
      <c r="F777" s="58" t="str">
        <f>IFERROR(VLOOKUP(VENTAS[[#This Row],[Código del producto Vendido]],STOCK[],5,FALSE),"-")</f>
        <v>Pantalón de corte recto</v>
      </c>
      <c r="G777" s="58">
        <v>1</v>
      </c>
      <c r="H777" s="59">
        <v>25</v>
      </c>
      <c r="I777" s="59">
        <f>VENTAS[[#This Row],[Cantidad]]*VENTAS[[#This Row],[Precio Venta]]</f>
        <v>25</v>
      </c>
      <c r="J777" s="59">
        <f>IF(VENTAS[[#This Row],[Nombre del Gestor]]&gt;1,  VENTAS[[#This Row],[Total]]*10%, 0)</f>
        <v>0</v>
      </c>
      <c r="K777" s="59">
        <f>IFERROR(VLOOKUP(VENTAS[[#This Row],[Código del producto Vendido]],STOCK[],16,FALSE)*VENTAS[[#This Row],[Cantidad]] + VLOOKUP(VENTAS[[#This Row],[Código del producto Vendido]],STOCK[],19,FALSE)*VENTAS[[#This Row],[Cantidad]],VENTAS[[#This Row],[Total]])</f>
        <v>20.78</v>
      </c>
      <c r="L777" s="59">
        <f>VENTAS[[#This Row],[Total]]-VENTAS[[#This Row],[Comisión 10%]]-VENTAS[[#This Row],[Costo SIN Comision]]</f>
        <v>4.2199999999999989</v>
      </c>
      <c r="M777" s="59"/>
    </row>
    <row r="778" spans="1:13" ht="20" customHeight="1">
      <c r="A778" s="56">
        <v>45361</v>
      </c>
      <c r="B778" s="57"/>
      <c r="C778" s="57" t="s">
        <v>1994</v>
      </c>
      <c r="D778" s="57"/>
      <c r="E778" s="57" t="s">
        <v>1246</v>
      </c>
      <c r="F778" s="58" t="str">
        <f>IFERROR(VLOOKUP(VENTAS[[#This Row],[Código del producto Vendido]],STOCK[],5,FALSE),"-")</f>
        <v>Pantaloneta con abertura y bolsillos</v>
      </c>
      <c r="G778" s="58">
        <v>1</v>
      </c>
      <c r="H778" s="59">
        <v>23</v>
      </c>
      <c r="I778" s="59">
        <f>VENTAS[[#This Row],[Cantidad]]*VENTAS[[#This Row],[Precio Venta]]</f>
        <v>23</v>
      </c>
      <c r="J778" s="59">
        <f>IF(VENTAS[[#This Row],[Nombre del Gestor]]&gt;1,  VENTAS[[#This Row],[Total]]*10%, 0)</f>
        <v>0</v>
      </c>
      <c r="K778" s="59">
        <f>IFERROR(VLOOKUP(VENTAS[[#This Row],[Código del producto Vendido]],STOCK[],16,FALSE)*VENTAS[[#This Row],[Cantidad]] + VLOOKUP(VENTAS[[#This Row],[Código del producto Vendido]],STOCK[],19,FALSE)*VENTAS[[#This Row],[Cantidad]],VENTAS[[#This Row],[Total]])</f>
        <v>14.22</v>
      </c>
      <c r="L778" s="59">
        <f>VENTAS[[#This Row],[Total]]-VENTAS[[#This Row],[Comisión 10%]]-VENTAS[[#This Row],[Costo SIN Comision]]</f>
        <v>8.7799999999999994</v>
      </c>
      <c r="M778" s="59"/>
    </row>
    <row r="779" spans="1:13" ht="20" customHeight="1">
      <c r="A779" s="56">
        <v>45363</v>
      </c>
      <c r="B779" s="57"/>
      <c r="C779" s="57"/>
      <c r="D779" s="57"/>
      <c r="E779" s="57" t="s">
        <v>1296</v>
      </c>
      <c r="F779" s="58" t="str">
        <f>IFERROR(VLOOKUP(VENTAS[[#This Row],[Código del producto Vendido]],STOCK[],5,FALSE),"-")</f>
        <v>Pantalón alto de bajo elegante</v>
      </c>
      <c r="G779" s="58">
        <v>2</v>
      </c>
      <c r="H779" s="59">
        <v>32</v>
      </c>
      <c r="I779" s="59">
        <f>VENTAS[[#This Row],[Cantidad]]*VENTAS[[#This Row],[Precio Venta]]</f>
        <v>64</v>
      </c>
      <c r="J779" s="59">
        <f>IF(VENTAS[[#This Row],[Nombre del Gestor]]&gt;1,  VENTAS[[#This Row],[Total]]*10%, 0)</f>
        <v>0</v>
      </c>
      <c r="K779" s="59">
        <f>IFERROR(VLOOKUP(VENTAS[[#This Row],[Código del producto Vendido]],STOCK[],16,FALSE)*VENTAS[[#This Row],[Cantidad]] + VLOOKUP(VENTAS[[#This Row],[Código del producto Vendido]],STOCK[],19,FALSE)*VENTAS[[#This Row],[Cantidad]],VENTAS[[#This Row],[Total]])</f>
        <v>32.379999999999995</v>
      </c>
      <c r="L779" s="59">
        <f>VENTAS[[#This Row],[Total]]-VENTAS[[#This Row],[Comisión 10%]]-VENTAS[[#This Row],[Costo SIN Comision]]</f>
        <v>31.620000000000005</v>
      </c>
      <c r="M779" s="59"/>
    </row>
    <row r="780" spans="1:13" ht="20" customHeight="1">
      <c r="A780" s="56">
        <v>45364</v>
      </c>
      <c r="B780" s="57"/>
      <c r="C780" s="57"/>
      <c r="D780" s="57"/>
      <c r="E780" s="57" t="s">
        <v>1459</v>
      </c>
      <c r="F780" s="58" t="str">
        <f>IFERROR(VLOOKUP(VENTAS[[#This Row],[Código del producto Vendido]],STOCK[],5,FALSE),"-")</f>
        <v>Jean Mom con bajo descosido</v>
      </c>
      <c r="G780" s="58">
        <v>1</v>
      </c>
      <c r="H780" s="59">
        <v>30</v>
      </c>
      <c r="I780" s="59">
        <f>VENTAS[[#This Row],[Cantidad]]*VENTAS[[#This Row],[Precio Venta]]</f>
        <v>30</v>
      </c>
      <c r="J780" s="59">
        <f>IF(VENTAS[[#This Row],[Nombre del Gestor]]&gt;1,  VENTAS[[#This Row],[Total]]*10%, 0)</f>
        <v>0</v>
      </c>
      <c r="K780" s="59">
        <f>IFERROR(VLOOKUP(VENTAS[[#This Row],[Código del producto Vendido]],STOCK[],16,FALSE)*VENTAS[[#This Row],[Cantidad]] + VLOOKUP(VENTAS[[#This Row],[Código del producto Vendido]],STOCK[],19,FALSE)*VENTAS[[#This Row],[Cantidad]],VENTAS[[#This Row],[Total]])</f>
        <v>20.5</v>
      </c>
      <c r="L780" s="59">
        <f>VENTAS[[#This Row],[Total]]-VENTAS[[#This Row],[Comisión 10%]]-VENTAS[[#This Row],[Costo SIN Comision]]</f>
        <v>9.5</v>
      </c>
      <c r="M780" s="59"/>
    </row>
    <row r="781" spans="1:13" ht="20" customHeight="1">
      <c r="A781" s="56">
        <v>45365</v>
      </c>
      <c r="B781" s="57"/>
      <c r="C781" s="57"/>
      <c r="D781" s="57"/>
      <c r="E781" s="57" t="s">
        <v>1249</v>
      </c>
      <c r="F781" s="58" t="str">
        <f>IFERROR(VLOOKUP(VENTAS[[#This Row],[Código del producto Vendido]],STOCK[],5,FALSE),"-")</f>
        <v>Jean MOM con rotos</v>
      </c>
      <c r="G781" s="58">
        <v>1</v>
      </c>
      <c r="H781" s="59">
        <v>32</v>
      </c>
      <c r="I781" s="59">
        <f>VENTAS[[#This Row],[Cantidad]]*VENTAS[[#This Row],[Precio Venta]]</f>
        <v>32</v>
      </c>
      <c r="J781" s="59">
        <f>IF(VENTAS[[#This Row],[Nombre del Gestor]]&gt;1,  VENTAS[[#This Row],[Total]]*10%, 0)</f>
        <v>0</v>
      </c>
      <c r="K781" s="59">
        <f>IFERROR(VLOOKUP(VENTAS[[#This Row],[Código del producto Vendido]],STOCK[],16,FALSE)*VENTAS[[#This Row],[Cantidad]] + VLOOKUP(VENTAS[[#This Row],[Código del producto Vendido]],STOCK[],19,FALSE)*VENTAS[[#This Row],[Cantidad]],VENTAS[[#This Row],[Total]])</f>
        <v>20</v>
      </c>
      <c r="L781" s="59">
        <f>VENTAS[[#This Row],[Total]]-VENTAS[[#This Row],[Comisión 10%]]-VENTAS[[#This Row],[Costo SIN Comision]]</f>
        <v>12</v>
      </c>
      <c r="M781" s="59"/>
    </row>
    <row r="782" spans="1:13" ht="20" customHeight="1">
      <c r="A782" s="56">
        <v>45366</v>
      </c>
      <c r="B782" s="57"/>
      <c r="C782" s="57"/>
      <c r="D782" s="57" t="s">
        <v>2014</v>
      </c>
      <c r="E782" s="57" t="s">
        <v>578</v>
      </c>
      <c r="F782" s="58" t="str">
        <f>IFERROR(VLOOKUP(VENTAS[[#This Row],[Código del producto Vendido]],STOCK[],5,FALSE),"-")</f>
        <v>Bibiki niñita Pez</v>
      </c>
      <c r="G782" s="58">
        <v>1</v>
      </c>
      <c r="H782" s="59">
        <v>18</v>
      </c>
      <c r="I782" s="59">
        <f>VENTAS[[#This Row],[Cantidad]]*VENTAS[[#This Row],[Precio Venta]]</f>
        <v>18</v>
      </c>
      <c r="J782" s="59">
        <f>IF(VENTAS[[#This Row],[Nombre del Gestor]]&gt;1,  VENTAS[[#This Row],[Total]]*10%, 0)</f>
        <v>1.8</v>
      </c>
      <c r="K782" s="59">
        <f>IFERROR(VLOOKUP(VENTAS[[#This Row],[Código del producto Vendido]],STOCK[],16,FALSE)*VENTAS[[#This Row],[Cantidad]] + VLOOKUP(VENTAS[[#This Row],[Código del producto Vendido]],STOCK[],19,FALSE)*VENTAS[[#This Row],[Cantidad]],VENTAS[[#This Row],[Total]])</f>
        <v>11.09888888888889</v>
      </c>
      <c r="L782" s="59">
        <f>VENTAS[[#This Row],[Total]]-VENTAS[[#This Row],[Comisión 10%]]-VENTAS[[#This Row],[Costo SIN Comision]]</f>
        <v>5.1011111111111092</v>
      </c>
      <c r="M782" s="59"/>
    </row>
    <row r="783" spans="1:13" ht="20" customHeight="1">
      <c r="A783" s="56">
        <v>45367</v>
      </c>
      <c r="B783" s="57"/>
      <c r="C783" s="57"/>
      <c r="D783" s="57" t="s">
        <v>2014</v>
      </c>
      <c r="E783" s="57" t="s">
        <v>1249</v>
      </c>
      <c r="F783" s="58" t="str">
        <f>IFERROR(VLOOKUP(VENTAS[[#This Row],[Código del producto Vendido]],STOCK[],5,FALSE),"-")</f>
        <v>Jean MOM con rotos</v>
      </c>
      <c r="G783" s="58">
        <v>1</v>
      </c>
      <c r="H783" s="59">
        <v>32</v>
      </c>
      <c r="I783" s="59">
        <f>VENTAS[[#This Row],[Cantidad]]*VENTAS[[#This Row],[Precio Venta]]</f>
        <v>32</v>
      </c>
      <c r="J783" s="59">
        <f>IF(VENTAS[[#This Row],[Nombre del Gestor]]&gt;1,  VENTAS[[#This Row],[Total]]*10%, 0)</f>
        <v>3.2</v>
      </c>
      <c r="K783" s="59">
        <f>IFERROR(VLOOKUP(VENTAS[[#This Row],[Código del producto Vendido]],STOCK[],16,FALSE)*VENTAS[[#This Row],[Cantidad]] + VLOOKUP(VENTAS[[#This Row],[Código del producto Vendido]],STOCK[],19,FALSE)*VENTAS[[#This Row],[Cantidad]],VENTAS[[#This Row],[Total]])</f>
        <v>20</v>
      </c>
      <c r="L783" s="59">
        <f>VENTAS[[#This Row],[Total]]-VENTAS[[#This Row],[Comisión 10%]]-VENTAS[[#This Row],[Costo SIN Comision]]</f>
        <v>8.8000000000000007</v>
      </c>
      <c r="M783" s="59"/>
    </row>
    <row r="784" spans="1:13" ht="20" customHeight="1">
      <c r="A784" s="56">
        <v>45368</v>
      </c>
      <c r="B784" s="57"/>
      <c r="C784" s="57"/>
      <c r="D784" s="57" t="s">
        <v>2014</v>
      </c>
      <c r="E784" s="57" t="s">
        <v>1103</v>
      </c>
      <c r="F784" s="58" t="str">
        <f>IFERROR(VLOOKUP(VENTAS[[#This Row],[Código del producto Vendido]],STOCK[],5,FALSE),"-")</f>
        <v>Jean ajustado Claro</v>
      </c>
      <c r="G784" s="58">
        <v>1</v>
      </c>
      <c r="H784" s="59">
        <v>32</v>
      </c>
      <c r="I784" s="59">
        <f>VENTAS[[#This Row],[Cantidad]]*VENTAS[[#This Row],[Precio Venta]]</f>
        <v>32</v>
      </c>
      <c r="J784" s="59">
        <f>IF(VENTAS[[#This Row],[Nombre del Gestor]]&gt;1,  VENTAS[[#This Row],[Total]]*10%, 0)</f>
        <v>3.2</v>
      </c>
      <c r="K784" s="59">
        <f>IFERROR(VLOOKUP(VENTAS[[#This Row],[Código del producto Vendido]],STOCK[],16,FALSE)*VENTAS[[#This Row],[Cantidad]] + VLOOKUP(VENTAS[[#This Row],[Código del producto Vendido]],STOCK[],19,FALSE)*VENTAS[[#This Row],[Cantidad]],VENTAS[[#This Row],[Total]])</f>
        <v>23.79</v>
      </c>
      <c r="L784" s="59">
        <f>VENTAS[[#This Row],[Total]]-VENTAS[[#This Row],[Comisión 10%]]-VENTAS[[#This Row],[Costo SIN Comision]]</f>
        <v>5.0100000000000016</v>
      </c>
      <c r="M784" s="59"/>
    </row>
    <row r="785" spans="1:13" ht="20" customHeight="1">
      <c r="A785" s="56">
        <v>45366</v>
      </c>
      <c r="B785" s="57"/>
      <c r="C785" s="57"/>
      <c r="D785" s="57"/>
      <c r="E785" s="57" t="s">
        <v>1240</v>
      </c>
      <c r="F785" s="58" t="str">
        <f>IFERROR(VLOOKUP(VENTAS[[#This Row],[Código del producto Vendido]],STOCK[],5,FALSE),"-")</f>
        <v>Camiseta acanalada de bajo asimétrico blanco</v>
      </c>
      <c r="G785" s="58">
        <v>1</v>
      </c>
      <c r="H785" s="59">
        <v>12</v>
      </c>
      <c r="I785" s="59">
        <f>VENTAS[[#This Row],[Cantidad]]*VENTAS[[#This Row],[Precio Venta]]</f>
        <v>12</v>
      </c>
      <c r="J785" s="59">
        <f>IF(VENTAS[[#This Row],[Nombre del Gestor]]&gt;1,  VENTAS[[#This Row],[Total]]*10%, 0)</f>
        <v>0</v>
      </c>
      <c r="K785" s="59">
        <f>IFERROR(VLOOKUP(VENTAS[[#This Row],[Código del producto Vendido]],STOCK[],16,FALSE)*VENTAS[[#This Row],[Cantidad]] + VLOOKUP(VENTAS[[#This Row],[Código del producto Vendido]],STOCK[],19,FALSE)*VENTAS[[#This Row],[Cantidad]],VENTAS[[#This Row],[Total]])</f>
        <v>9</v>
      </c>
      <c r="L785" s="59">
        <f>VENTAS[[#This Row],[Total]]-VENTAS[[#This Row],[Comisión 10%]]-VENTAS[[#This Row],[Costo SIN Comision]]</f>
        <v>3</v>
      </c>
      <c r="M785" s="59"/>
    </row>
    <row r="786" spans="1:13" ht="20" customHeight="1">
      <c r="A786" s="56">
        <v>45367</v>
      </c>
      <c r="B786" s="57"/>
      <c r="C786" s="57"/>
      <c r="D786" s="57"/>
      <c r="E786" s="57" t="s">
        <v>1107</v>
      </c>
      <c r="F786" s="58" t="str">
        <f>IFERROR(VLOOKUP(VENTAS[[#This Row],[Código del producto Vendido]],STOCK[],5,FALSE),"-")</f>
        <v>Short de mezclilla suave con cinturón</v>
      </c>
      <c r="G786" s="58">
        <v>1</v>
      </c>
      <c r="H786" s="59">
        <v>19</v>
      </c>
      <c r="I786" s="59">
        <f>VENTAS[[#This Row],[Cantidad]]*VENTAS[[#This Row],[Precio Venta]]</f>
        <v>19</v>
      </c>
      <c r="J786" s="59">
        <f>IF(VENTAS[[#This Row],[Nombre del Gestor]]&gt;1,  VENTAS[[#This Row],[Total]]*10%, 0)</f>
        <v>0</v>
      </c>
      <c r="K786" s="59">
        <f>IFERROR(VLOOKUP(VENTAS[[#This Row],[Código del producto Vendido]],STOCK[],16,FALSE)*VENTAS[[#This Row],[Cantidad]] + VLOOKUP(VENTAS[[#This Row],[Código del producto Vendido]],STOCK[],19,FALSE)*VENTAS[[#This Row],[Cantidad]],VENTAS[[#This Row],[Total]])</f>
        <v>11</v>
      </c>
      <c r="L786" s="59">
        <f>VENTAS[[#This Row],[Total]]-VENTAS[[#This Row],[Comisión 10%]]-VENTAS[[#This Row],[Costo SIN Comision]]</f>
        <v>8</v>
      </c>
      <c r="M786" s="59"/>
    </row>
    <row r="787" spans="1:13" ht="20" customHeight="1">
      <c r="A787" s="56">
        <v>45368</v>
      </c>
      <c r="B787" s="57"/>
      <c r="C787" s="57"/>
      <c r="D787" s="57"/>
      <c r="E787" s="57" t="s">
        <v>1299</v>
      </c>
      <c r="F787" s="58" t="str">
        <f>IFERROR(VLOOKUP(VENTAS[[#This Row],[Código del producto Vendido]],STOCK[],5,FALSE),"-")</f>
        <v>Bermuda negra denim</v>
      </c>
      <c r="G787" s="58">
        <v>1</v>
      </c>
      <c r="H787" s="59">
        <v>20</v>
      </c>
      <c r="I787" s="59">
        <f>VENTAS[[#This Row],[Cantidad]]*VENTAS[[#This Row],[Precio Venta]]</f>
        <v>20</v>
      </c>
      <c r="J787" s="59">
        <f>IF(VENTAS[[#This Row],[Nombre del Gestor]]&gt;1,  VENTAS[[#This Row],[Total]]*10%, 0)</f>
        <v>0</v>
      </c>
      <c r="K787" s="59">
        <f>IFERROR(VLOOKUP(VENTAS[[#This Row],[Código del producto Vendido]],STOCK[],16,FALSE)*VENTAS[[#This Row],[Cantidad]] + VLOOKUP(VENTAS[[#This Row],[Código del producto Vendido]],STOCK[],19,FALSE)*VENTAS[[#This Row],[Cantidad]],VENTAS[[#This Row],[Total]])</f>
        <v>17</v>
      </c>
      <c r="L787" s="59">
        <f>VENTAS[[#This Row],[Total]]-VENTAS[[#This Row],[Comisión 10%]]-VENTAS[[#This Row],[Costo SIN Comision]]</f>
        <v>3</v>
      </c>
      <c r="M787" s="59"/>
    </row>
    <row r="788" spans="1:13" ht="20" customHeight="1">
      <c r="A788" s="56">
        <v>45369</v>
      </c>
      <c r="B788" s="57"/>
      <c r="C788" s="57"/>
      <c r="D788" s="57"/>
      <c r="E788" s="57" t="s">
        <v>1334</v>
      </c>
      <c r="F788" s="58" t="str">
        <f>IFERROR(VLOOKUP(VENTAS[[#This Row],[Código del producto Vendido]],STOCK[],5,FALSE),"-")</f>
        <v>Pantalón acampanado Blanco</v>
      </c>
      <c r="G788" s="58">
        <v>1</v>
      </c>
      <c r="H788" s="59">
        <v>28</v>
      </c>
      <c r="I788" s="59">
        <f>VENTAS[[#This Row],[Cantidad]]*VENTAS[[#This Row],[Precio Venta]]</f>
        <v>28</v>
      </c>
      <c r="J788" s="59">
        <f>IF(VENTAS[[#This Row],[Nombre del Gestor]]&gt;1,  VENTAS[[#This Row],[Total]]*10%, 0)</f>
        <v>0</v>
      </c>
      <c r="K788" s="59">
        <f>IFERROR(VLOOKUP(VENTAS[[#This Row],[Código del producto Vendido]],STOCK[],16,FALSE)*VENTAS[[#This Row],[Cantidad]] + VLOOKUP(VENTAS[[#This Row],[Código del producto Vendido]],STOCK[],19,FALSE)*VENTAS[[#This Row],[Cantidad]],VENTAS[[#This Row],[Total]])</f>
        <v>16.5</v>
      </c>
      <c r="L788" s="59">
        <f>VENTAS[[#This Row],[Total]]-VENTAS[[#This Row],[Comisión 10%]]-VENTAS[[#This Row],[Costo SIN Comision]]</f>
        <v>11.5</v>
      </c>
      <c r="M788" s="59"/>
    </row>
    <row r="789" spans="1:13" ht="20" customHeight="1">
      <c r="A789" s="57"/>
      <c r="B789" s="57"/>
      <c r="C789" s="57"/>
      <c r="D789" s="57"/>
      <c r="E789" s="57" t="s">
        <v>1722</v>
      </c>
      <c r="F789" s="58" t="str">
        <f>IFERROR(VLOOKUP(VENTAS[[#This Row],[Código del producto Vendido]],STOCK[],5,FALSE),"-")</f>
        <v xml:space="preserve">Traje de baño blanco sexy </v>
      </c>
      <c r="G789" s="58">
        <v>1</v>
      </c>
      <c r="H789" s="59">
        <v>20</v>
      </c>
      <c r="I789" s="59">
        <f>VENTAS[[#This Row],[Cantidad]]*VENTAS[[#This Row],[Precio Venta]]</f>
        <v>20</v>
      </c>
      <c r="J789" s="59">
        <f>IF(VENTAS[[#This Row],[Nombre del Gestor]]&gt;1,  VENTAS[[#This Row],[Total]]*10%, 0)</f>
        <v>0</v>
      </c>
      <c r="K789" s="59">
        <f>IFERROR(VLOOKUP(VENTAS[[#This Row],[Código del producto Vendido]],STOCK[],16,FALSE)*VENTAS[[#This Row],[Cantidad]] + VLOOKUP(VENTAS[[#This Row],[Código del producto Vendido]],STOCK[],19,FALSE)*VENTAS[[#This Row],[Cantidad]],VENTAS[[#This Row],[Total]])</f>
        <v>9.5882352941176467</v>
      </c>
      <c r="L789" s="59">
        <f>VENTAS[[#This Row],[Total]]-VENTAS[[#This Row],[Comisión 10%]]-VENTAS[[#This Row],[Costo SIN Comision]]</f>
        <v>10.411764705882353</v>
      </c>
      <c r="M789" s="59" t="s">
        <v>2016</v>
      </c>
    </row>
    <row r="790" spans="1:13" ht="20" customHeight="1">
      <c r="A790" s="57"/>
      <c r="B790" s="57"/>
      <c r="C790" s="57" t="s">
        <v>237</v>
      </c>
      <c r="D790" s="57"/>
      <c r="E790" s="57" t="s">
        <v>1726</v>
      </c>
      <c r="F790" s="58" t="str">
        <f>IFERROR(VLOOKUP(VENTAS[[#This Row],[Código del producto Vendido]],STOCK[],5,FALSE),"-")</f>
        <v>Chaleco de traje Blanco</v>
      </c>
      <c r="G790" s="58">
        <v>1</v>
      </c>
      <c r="H790" s="59">
        <v>25</v>
      </c>
      <c r="I790" s="59">
        <f>VENTAS[[#This Row],[Cantidad]]*VENTAS[[#This Row],[Precio Venta]]</f>
        <v>25</v>
      </c>
      <c r="J790" s="59">
        <f>IF(VENTAS[[#This Row],[Nombre del Gestor]]&gt;1,  VENTAS[[#This Row],[Total]]*10%, 0)</f>
        <v>0</v>
      </c>
      <c r="K790" s="59">
        <f>IFERROR(VLOOKUP(VENTAS[[#This Row],[Código del producto Vendido]],STOCK[],16,FALSE)*VENTAS[[#This Row],[Cantidad]] + VLOOKUP(VENTAS[[#This Row],[Código del producto Vendido]],STOCK[],19,FALSE)*VENTAS[[#This Row],[Cantidad]],VENTAS[[#This Row],[Total]])</f>
        <v>17.941176470588236</v>
      </c>
      <c r="L790" s="59">
        <f>VENTAS[[#This Row],[Total]]-VENTAS[[#This Row],[Comisión 10%]]-VENTAS[[#This Row],[Costo SIN Comision]]</f>
        <v>7.0588235294117645</v>
      </c>
      <c r="M790" s="59"/>
    </row>
    <row r="791" spans="1:13" ht="20" customHeight="1">
      <c r="A791" s="57"/>
      <c r="B791" s="57"/>
      <c r="C791" s="57"/>
      <c r="D791" s="57"/>
      <c r="E791" s="57" t="s">
        <v>1450</v>
      </c>
      <c r="F791" s="58" t="str">
        <f>IFERROR(VLOOKUP(VENTAS[[#This Row],[Código del producto Vendido]],STOCK[],5,FALSE),"-")</f>
        <v>Conjunto Beis</v>
      </c>
      <c r="G791" s="58">
        <v>1</v>
      </c>
      <c r="H791" s="59">
        <v>28</v>
      </c>
      <c r="I791" s="59">
        <f>VENTAS[[#This Row],[Cantidad]]*VENTAS[[#This Row],[Precio Venta]]</f>
        <v>28</v>
      </c>
      <c r="J791" s="59">
        <f>IF(VENTAS[[#This Row],[Nombre del Gestor]]&gt;1,  VENTAS[[#This Row],[Total]]*10%, 0)</f>
        <v>0</v>
      </c>
      <c r="K791" s="59">
        <f>IFERROR(VLOOKUP(VENTAS[[#This Row],[Código del producto Vendido]],STOCK[],16,FALSE)*VENTAS[[#This Row],[Cantidad]] + VLOOKUP(VENTAS[[#This Row],[Código del producto Vendido]],STOCK[],19,FALSE)*VENTAS[[#This Row],[Cantidad]],VENTAS[[#This Row],[Total]])</f>
        <v>16.7</v>
      </c>
      <c r="L791" s="59">
        <f>VENTAS[[#This Row],[Total]]-VENTAS[[#This Row],[Comisión 10%]]-VENTAS[[#This Row],[Costo SIN Comision]]</f>
        <v>11.3</v>
      </c>
      <c r="M791" s="59"/>
    </row>
    <row r="792" spans="1:13" ht="20" customHeight="1">
      <c r="A792" s="57"/>
      <c r="B792" s="57"/>
      <c r="C792" s="57"/>
      <c r="D792" s="57"/>
      <c r="E792" s="57" t="s">
        <v>1421</v>
      </c>
      <c r="F792" s="58" t="str">
        <f>IFERROR(VLOOKUP(VENTAS[[#This Row],[Código del producto Vendido]],STOCK[],5,FALSE),"-")</f>
        <v>Vestido Tarsha</v>
      </c>
      <c r="G792" s="58">
        <v>1</v>
      </c>
      <c r="H792" s="59">
        <v>27</v>
      </c>
      <c r="I792" s="59">
        <f>VENTAS[[#This Row],[Cantidad]]*VENTAS[[#This Row],[Precio Venta]]</f>
        <v>27</v>
      </c>
      <c r="J792" s="59">
        <f>IF(VENTAS[[#This Row],[Nombre del Gestor]]&gt;1,  VENTAS[[#This Row],[Total]]*10%, 0)</f>
        <v>0</v>
      </c>
      <c r="K792" s="59">
        <f>IFERROR(VLOOKUP(VENTAS[[#This Row],[Código del producto Vendido]],STOCK[],16,FALSE)*VENTAS[[#This Row],[Cantidad]] + VLOOKUP(VENTAS[[#This Row],[Código del producto Vendido]],STOCK[],19,FALSE)*VENTAS[[#This Row],[Cantidad]],VENTAS[[#This Row],[Total]])</f>
        <v>13.97</v>
      </c>
      <c r="L792" s="59">
        <f>VENTAS[[#This Row],[Total]]-VENTAS[[#This Row],[Comisión 10%]]-VENTAS[[#This Row],[Costo SIN Comision]]</f>
        <v>13.03</v>
      </c>
      <c r="M792" s="59"/>
    </row>
    <row r="793" spans="1:13" ht="20" customHeight="1">
      <c r="A793" s="57"/>
      <c r="B793" s="57"/>
      <c r="C793" s="57"/>
      <c r="D793" s="57"/>
      <c r="E793" s="57" t="s">
        <v>1422</v>
      </c>
      <c r="F793" s="58" t="str">
        <f>IFERROR(VLOOKUP(VENTAS[[#This Row],[Código del producto Vendido]],STOCK[],5,FALSE),"-")</f>
        <v>Vestido Tarsha</v>
      </c>
      <c r="G793" s="58">
        <v>1</v>
      </c>
      <c r="H793" s="59">
        <v>27</v>
      </c>
      <c r="I793" s="59">
        <f>VENTAS[[#This Row],[Cantidad]]*VENTAS[[#This Row],[Precio Venta]]</f>
        <v>27</v>
      </c>
      <c r="J793" s="59">
        <f>IF(VENTAS[[#This Row],[Nombre del Gestor]]&gt;1,  VENTAS[[#This Row],[Total]]*10%, 0)</f>
        <v>0</v>
      </c>
      <c r="K793" s="59">
        <f>IFERROR(VLOOKUP(VENTAS[[#This Row],[Código del producto Vendido]],STOCK[],16,FALSE)*VENTAS[[#This Row],[Cantidad]] + VLOOKUP(VENTAS[[#This Row],[Código del producto Vendido]],STOCK[],19,FALSE)*VENTAS[[#This Row],[Cantidad]],VENTAS[[#This Row],[Total]])</f>
        <v>13.97</v>
      </c>
      <c r="L793" s="59">
        <f>VENTAS[[#This Row],[Total]]-VENTAS[[#This Row],[Comisión 10%]]-VENTAS[[#This Row],[Costo SIN Comision]]</f>
        <v>13.03</v>
      </c>
      <c r="M793" s="59"/>
    </row>
    <row r="794" spans="1:13" ht="20" customHeight="1">
      <c r="A794" s="56">
        <v>45363</v>
      </c>
      <c r="B794" s="57"/>
      <c r="C794" s="57"/>
      <c r="D794" s="57" t="s">
        <v>2014</v>
      </c>
      <c r="E794" s="57" t="s">
        <v>1701</v>
      </c>
      <c r="F794" s="58" t="str">
        <f>IFERROR(VLOOKUP(VENTAS[[#This Row],[Código del producto Vendido]],STOCK[],5,FALSE),"-")</f>
        <v>Pasador de cabello en forma de lazo</v>
      </c>
      <c r="G794" s="58">
        <v>1</v>
      </c>
      <c r="H794" s="59">
        <v>3</v>
      </c>
      <c r="I794" s="59">
        <f>VENTAS[[#This Row],[Cantidad]]*VENTAS[[#This Row],[Precio Venta]]</f>
        <v>3</v>
      </c>
      <c r="J794" s="59">
        <f>IF(VENTAS[[#This Row],[Nombre del Gestor]]&gt;1,  VENTAS[[#This Row],[Total]]*10%, 0)</f>
        <v>0.30000000000000004</v>
      </c>
      <c r="K794" s="59">
        <f>IFERROR(VLOOKUP(VENTAS[[#This Row],[Código del producto Vendido]],STOCK[],16,FALSE)*VENTAS[[#This Row],[Cantidad]] + VLOOKUP(VENTAS[[#This Row],[Código del producto Vendido]],STOCK[],19,FALSE)*VENTAS[[#This Row],[Cantidad]],VENTAS[[#This Row],[Total]])</f>
        <v>1.7352941176470589</v>
      </c>
      <c r="L794" s="59">
        <f>VENTAS[[#This Row],[Total]]-VENTAS[[#This Row],[Comisión 10%]]-VENTAS[[#This Row],[Costo SIN Comision]]</f>
        <v>0.9647058823529413</v>
      </c>
      <c r="M794" s="59"/>
    </row>
    <row r="795" spans="1:13" ht="20" customHeight="1">
      <c r="A795" s="56">
        <v>45363</v>
      </c>
      <c r="B795" s="57"/>
      <c r="C795" s="57"/>
      <c r="D795" s="57" t="s">
        <v>2014</v>
      </c>
      <c r="E795" s="57" t="s">
        <v>999</v>
      </c>
      <c r="F795" s="58" t="str">
        <f>IFERROR(VLOOKUP(VENTAS[[#This Row],[Código del producto Vendido]],STOCK[],5,FALSE),"-")</f>
        <v>Pezoneras de silicona</v>
      </c>
      <c r="G795" s="58">
        <v>1</v>
      </c>
      <c r="H795" s="59">
        <v>5</v>
      </c>
      <c r="I795" s="59">
        <f>VENTAS[[#This Row],[Cantidad]]*VENTAS[[#This Row],[Precio Venta]]</f>
        <v>5</v>
      </c>
      <c r="J795" s="59">
        <f>IF(VENTAS[[#This Row],[Nombre del Gestor]]&gt;1,  VENTAS[[#This Row],[Total]]*10%, 0)</f>
        <v>0.5</v>
      </c>
      <c r="K795" s="59">
        <f>IFERROR(VLOOKUP(VENTAS[[#This Row],[Código del producto Vendido]],STOCK[],16,FALSE)*VENTAS[[#This Row],[Cantidad]] + VLOOKUP(VENTAS[[#This Row],[Código del producto Vendido]],STOCK[],19,FALSE)*VENTAS[[#This Row],[Cantidad]],VENTAS[[#This Row],[Total]])</f>
        <v>2.0300000000000002</v>
      </c>
      <c r="L795" s="59">
        <f>VENTAS[[#This Row],[Total]]-VENTAS[[#This Row],[Comisión 10%]]-VENTAS[[#This Row],[Costo SIN Comision]]</f>
        <v>2.4699999999999998</v>
      </c>
      <c r="M795" s="59"/>
    </row>
    <row r="796" spans="1:13" ht="20" customHeight="1">
      <c r="A796" s="56">
        <v>45367</v>
      </c>
      <c r="B796" s="57"/>
      <c r="C796" s="57"/>
      <c r="D796" s="57"/>
      <c r="E796" s="57" t="s">
        <v>1958</v>
      </c>
      <c r="F796" s="58" t="str">
        <f>IFERROR(VLOOKUP(VENTAS[[#This Row],[Código del producto Vendido]],STOCK[],5,FALSE),"-")</f>
        <v>Jogger afelpado de talle alto (Nuevo)</v>
      </c>
      <c r="G796" s="58">
        <v>1</v>
      </c>
      <c r="H796" s="59">
        <v>22</v>
      </c>
      <c r="I796" s="59">
        <f>VENTAS[[#This Row],[Cantidad]]*VENTAS[[#This Row],[Precio Venta]]</f>
        <v>22</v>
      </c>
      <c r="J796" s="59">
        <f>IF(VENTAS[[#This Row],[Nombre del Gestor]]&gt;1,  VENTAS[[#This Row],[Total]]*10%, 0)</f>
        <v>0</v>
      </c>
      <c r="K796" s="59">
        <f>IFERROR(VLOOKUP(VENTAS[[#This Row],[Código del producto Vendido]],STOCK[],16,FALSE)*VENTAS[[#This Row],[Cantidad]] + VLOOKUP(VENTAS[[#This Row],[Código del producto Vendido]],STOCK[],19,FALSE)*VENTAS[[#This Row],[Cantidad]],VENTAS[[#This Row],[Total]])</f>
        <v>0</v>
      </c>
      <c r="L796" s="59">
        <f>VENTAS[[#This Row],[Total]]-VENTAS[[#This Row],[Comisión 10%]]-VENTAS[[#This Row],[Costo SIN Comision]]</f>
        <v>22</v>
      </c>
      <c r="M796" s="59" t="s">
        <v>2123</v>
      </c>
    </row>
    <row r="797" spans="1:13" ht="20" customHeight="1">
      <c r="A797" s="56">
        <v>45367</v>
      </c>
      <c r="B797" s="57"/>
      <c r="C797" s="57"/>
      <c r="D797" s="57" t="s">
        <v>1492</v>
      </c>
      <c r="E797" s="57" t="s">
        <v>1391</v>
      </c>
      <c r="F797" s="58" t="str">
        <f>IFERROR(VLOOKUP(VENTAS[[#This Row],[Código del producto Vendido]],STOCK[],5,FALSE),"-")</f>
        <v>Sandalias de tiras</v>
      </c>
      <c r="G797" s="58">
        <v>1</v>
      </c>
      <c r="H797" s="59">
        <v>25</v>
      </c>
      <c r="I797" s="59">
        <f>VENTAS[[#This Row],[Cantidad]]*VENTAS[[#This Row],[Precio Venta]]</f>
        <v>25</v>
      </c>
      <c r="J797" s="59">
        <f>IF(VENTAS[[#This Row],[Nombre del Gestor]]&gt;1,  VENTAS[[#This Row],[Total]]*10%, 0)</f>
        <v>2.5</v>
      </c>
      <c r="K797" s="59">
        <f>IFERROR(VLOOKUP(VENTAS[[#This Row],[Código del producto Vendido]],STOCK[],16,FALSE)*VENTAS[[#This Row],[Cantidad]] + VLOOKUP(VENTAS[[#This Row],[Código del producto Vendido]],STOCK[],19,FALSE)*VENTAS[[#This Row],[Cantidad]],VENTAS[[#This Row],[Total]])</f>
        <v>14</v>
      </c>
      <c r="L797" s="59">
        <f>VENTAS[[#This Row],[Total]]-VENTAS[[#This Row],[Comisión 10%]]-VENTAS[[#This Row],[Costo SIN Comision]]</f>
        <v>8.5</v>
      </c>
      <c r="M797" s="59"/>
    </row>
    <row r="798" spans="1:13" ht="20" customHeight="1">
      <c r="A798" s="56">
        <v>45371</v>
      </c>
      <c r="B798" s="57"/>
      <c r="C798" s="57" t="s">
        <v>2018</v>
      </c>
      <c r="D798" s="57" t="s">
        <v>990</v>
      </c>
      <c r="E798" s="57" t="s">
        <v>1730</v>
      </c>
      <c r="F798" s="58" t="str">
        <f>IFERROR(VLOOKUP(VENTAS[[#This Row],[Código del producto Vendido]],STOCK[],5,FALSE),"-")</f>
        <v>Chaleco de traje Crema</v>
      </c>
      <c r="G798" s="58">
        <v>1</v>
      </c>
      <c r="H798" s="59">
        <v>25</v>
      </c>
      <c r="I798" s="59">
        <f>VENTAS[[#This Row],[Cantidad]]*VENTAS[[#This Row],[Precio Venta]]</f>
        <v>25</v>
      </c>
      <c r="J798" s="59">
        <f>IF(VENTAS[[#This Row],[Nombre del Gestor]]&gt;1,  VENTAS[[#This Row],[Total]]*10%, 0)</f>
        <v>2.5</v>
      </c>
      <c r="K798" s="59">
        <f>IFERROR(VLOOKUP(VENTAS[[#This Row],[Código del producto Vendido]],STOCK[],16,FALSE)*VENTAS[[#This Row],[Cantidad]] + VLOOKUP(VENTAS[[#This Row],[Código del producto Vendido]],STOCK[],19,FALSE)*VENTAS[[#This Row],[Cantidad]],VENTAS[[#This Row],[Total]])</f>
        <v>17.941176470588236</v>
      </c>
      <c r="L798" s="59">
        <f>VENTAS[[#This Row],[Total]]-VENTAS[[#This Row],[Comisión 10%]]-VENTAS[[#This Row],[Costo SIN Comision]]</f>
        <v>4.5588235294117645</v>
      </c>
      <c r="M798" s="59"/>
    </row>
    <row r="799" spans="1:13" ht="20" customHeight="1">
      <c r="A799" s="56">
        <v>45372</v>
      </c>
      <c r="B799" s="57"/>
      <c r="C799" s="57" t="s">
        <v>2017</v>
      </c>
      <c r="D799" s="57"/>
      <c r="E799" s="57" t="s">
        <v>1411</v>
      </c>
      <c r="F799" s="58" t="str">
        <f>IFERROR(VLOOKUP(VENTAS[[#This Row],[Código del producto Vendido]],STOCK[],5,FALSE),"-")</f>
        <v xml:space="preserve">Vestido camisero con estampado floral </v>
      </c>
      <c r="G799" s="58">
        <v>1</v>
      </c>
      <c r="H799" s="59">
        <v>35</v>
      </c>
      <c r="I799" s="59">
        <f>VENTAS[[#This Row],[Cantidad]]*VENTAS[[#This Row],[Precio Venta]]</f>
        <v>35</v>
      </c>
      <c r="J799" s="59">
        <f>IF(VENTAS[[#This Row],[Nombre del Gestor]]&gt;1,  VENTAS[[#This Row],[Total]]*10%, 0)</f>
        <v>0</v>
      </c>
      <c r="K799" s="59">
        <f>IFERROR(VLOOKUP(VENTAS[[#This Row],[Código del producto Vendido]],STOCK[],16,FALSE)*VENTAS[[#This Row],[Cantidad]] + VLOOKUP(VENTAS[[#This Row],[Código del producto Vendido]],STOCK[],19,FALSE)*VENTAS[[#This Row],[Cantidad]],VENTAS[[#This Row],[Total]])</f>
        <v>14.84</v>
      </c>
      <c r="L799" s="59">
        <f>VENTAS[[#This Row],[Total]]-VENTAS[[#This Row],[Comisión 10%]]-VENTAS[[#This Row],[Costo SIN Comision]]</f>
        <v>20.16</v>
      </c>
      <c r="M799" s="59"/>
    </row>
    <row r="800" spans="1:13" ht="20" customHeight="1">
      <c r="A800" s="56">
        <v>45361</v>
      </c>
      <c r="B800" s="57"/>
      <c r="C800" s="57" t="s">
        <v>1994</v>
      </c>
      <c r="D800" s="57"/>
      <c r="E800" s="57" t="s">
        <v>1415</v>
      </c>
      <c r="F800" s="58" t="str">
        <f>IFERROR(VLOOKUP(VENTAS[[#This Row],[Código del producto Vendido]],STOCK[],5,FALSE),"-")</f>
        <v>Vestido largo estampado</v>
      </c>
      <c r="G800" s="58">
        <v>1</v>
      </c>
      <c r="H800" s="59">
        <v>35</v>
      </c>
      <c r="I800" s="59">
        <f>VENTAS[[#This Row],[Cantidad]]*VENTAS[[#This Row],[Precio Venta]]</f>
        <v>35</v>
      </c>
      <c r="J800" s="59">
        <f>IF(VENTAS[[#This Row],[Nombre del Gestor]]&gt;1,  VENTAS[[#This Row],[Total]]*10%, 0)</f>
        <v>0</v>
      </c>
      <c r="K800" s="59">
        <f>IFERROR(VLOOKUP(VENTAS[[#This Row],[Código del producto Vendido]],STOCK[],16,FALSE)*VENTAS[[#This Row],[Cantidad]] + VLOOKUP(VENTAS[[#This Row],[Código del producto Vendido]],STOCK[],19,FALSE)*VENTAS[[#This Row],[Cantidad]],VENTAS[[#This Row],[Total]])</f>
        <v>15.09</v>
      </c>
      <c r="L800" s="59">
        <f>VENTAS[[#This Row],[Total]]-VENTAS[[#This Row],[Comisión 10%]]-VENTAS[[#This Row],[Costo SIN Comision]]</f>
        <v>19.91</v>
      </c>
      <c r="M800" s="59"/>
    </row>
    <row r="801" spans="1:13" ht="20" customHeight="1">
      <c r="A801" s="56">
        <v>45372</v>
      </c>
      <c r="B801" s="57"/>
      <c r="C801" s="57" t="s">
        <v>2017</v>
      </c>
      <c r="D801" s="57"/>
      <c r="E801" s="57" t="s">
        <v>1739</v>
      </c>
      <c r="F801" s="58" t="str">
        <f>IFERROR(VLOOKUP(VENTAS[[#This Row],[Código del producto Vendido]],STOCK[],5,FALSE),"-")</f>
        <v>Cinturón básico grueso Negro</v>
      </c>
      <c r="G801" s="58">
        <v>1</v>
      </c>
      <c r="H801" s="59">
        <v>8</v>
      </c>
      <c r="I801" s="59">
        <f>VENTAS[[#This Row],[Cantidad]]*VENTAS[[#This Row],[Precio Venta]]</f>
        <v>8</v>
      </c>
      <c r="J801" s="59">
        <f>IF(VENTAS[[#This Row],[Nombre del Gestor]]&gt;1,  VENTAS[[#This Row],[Total]]*10%, 0)</f>
        <v>0</v>
      </c>
      <c r="K801" s="59">
        <f>IFERROR(VLOOKUP(VENTAS[[#This Row],[Código del producto Vendido]],STOCK[],16,FALSE)*VENTAS[[#This Row],[Cantidad]] + VLOOKUP(VENTAS[[#This Row],[Código del producto Vendido]],STOCK[],19,FALSE)*VENTAS[[#This Row],[Cantidad]],VENTAS[[#This Row],[Total]])</f>
        <v>4.2352941176470589</v>
      </c>
      <c r="L801" s="59">
        <f>VENTAS[[#This Row],[Total]]-VENTAS[[#This Row],[Comisión 10%]]-VENTAS[[#This Row],[Costo SIN Comision]]</f>
        <v>3.7647058823529411</v>
      </c>
      <c r="M801" s="59"/>
    </row>
    <row r="802" spans="1:13" ht="20" customHeight="1">
      <c r="A802" s="56">
        <v>45375</v>
      </c>
      <c r="B802" s="57"/>
      <c r="C802" s="57"/>
      <c r="D802" s="57" t="s">
        <v>2014</v>
      </c>
      <c r="E802" s="57" t="s">
        <v>930</v>
      </c>
      <c r="F802" s="58" t="str">
        <f>IFERROR(VLOOKUP(VENTAS[[#This Row],[Código del producto Vendido]],STOCK[],5,FALSE),"-")</f>
        <v>Cobertor de traje de baño</v>
      </c>
      <c r="G802" s="58">
        <v>1</v>
      </c>
      <c r="H802" s="59">
        <v>10</v>
      </c>
      <c r="I802" s="59">
        <f>VENTAS[[#This Row],[Cantidad]]*VENTAS[[#This Row],[Precio Venta]]</f>
        <v>10</v>
      </c>
      <c r="J802" s="59">
        <f>IF(VENTAS[[#This Row],[Nombre del Gestor]]&gt;1,  VENTAS[[#This Row],[Total]]*10%, 0)</f>
        <v>1</v>
      </c>
      <c r="K802" s="59">
        <f>IFERROR(VLOOKUP(VENTAS[[#This Row],[Código del producto Vendido]],STOCK[],16,FALSE)*VENTAS[[#This Row],[Cantidad]] + VLOOKUP(VENTAS[[#This Row],[Código del producto Vendido]],STOCK[],19,FALSE)*VENTAS[[#This Row],[Cantidad]],VENTAS[[#This Row],[Total]])</f>
        <v>4.5220588235294112</v>
      </c>
      <c r="L802" s="59">
        <f>VENTAS[[#This Row],[Total]]-VENTAS[[#This Row],[Comisión 10%]]-VENTAS[[#This Row],[Costo SIN Comision]]</f>
        <v>4.4779411764705888</v>
      </c>
      <c r="M802" s="59"/>
    </row>
    <row r="803" spans="1:13" ht="20" customHeight="1">
      <c r="A803" s="56">
        <v>45375</v>
      </c>
      <c r="B803" s="57"/>
      <c r="C803" s="57"/>
      <c r="D803" s="57" t="s">
        <v>2014</v>
      </c>
      <c r="E803" s="57" t="s">
        <v>822</v>
      </c>
      <c r="F803" s="58" t="str">
        <f>IFERROR(VLOOKUP(VENTAS[[#This Row],[Código del producto Vendido]],STOCK[],5,FALSE),"-")</f>
        <v>Set de bikini malva</v>
      </c>
      <c r="G803" s="58">
        <v>1</v>
      </c>
      <c r="H803" s="59">
        <v>15</v>
      </c>
      <c r="I803" s="59">
        <f>VENTAS[[#This Row],[Cantidad]]*VENTAS[[#This Row],[Precio Venta]]</f>
        <v>15</v>
      </c>
      <c r="J803" s="59">
        <f>IF(VENTAS[[#This Row],[Nombre del Gestor]]&gt;1,  VENTAS[[#This Row],[Total]]*10%, 0)</f>
        <v>1.5</v>
      </c>
      <c r="K803" s="59">
        <f>IFERROR(VLOOKUP(VENTAS[[#This Row],[Código del producto Vendido]],STOCK[],16,FALSE)*VENTAS[[#This Row],[Cantidad]] + VLOOKUP(VENTAS[[#This Row],[Código del producto Vendido]],STOCK[],19,FALSE)*VENTAS[[#This Row],[Cantidad]],VENTAS[[#This Row],[Total]])</f>
        <v>9.2222222222222214</v>
      </c>
      <c r="L803" s="59">
        <f>VENTAS[[#This Row],[Total]]-VENTAS[[#This Row],[Comisión 10%]]-VENTAS[[#This Row],[Costo SIN Comision]]</f>
        <v>4.2777777777777786</v>
      </c>
      <c r="M803" s="59"/>
    </row>
    <row r="804" spans="1:13" ht="20" customHeight="1">
      <c r="A804" s="56">
        <v>45361</v>
      </c>
      <c r="B804" s="57"/>
      <c r="C804" s="57" t="s">
        <v>1994</v>
      </c>
      <c r="D804" s="57"/>
      <c r="E804" s="57" t="s">
        <v>819</v>
      </c>
      <c r="F804" s="58" t="str">
        <f>IFERROR(VLOOKUP(VENTAS[[#This Row],[Código del producto Vendido]],STOCK[],5,FALSE),"-")</f>
        <v>Blusa atada bohemia</v>
      </c>
      <c r="G804" s="58">
        <v>1</v>
      </c>
      <c r="H804" s="59">
        <v>10</v>
      </c>
      <c r="I804" s="59">
        <f>VENTAS[[#This Row],[Cantidad]]*VENTAS[[#This Row],[Precio Venta]]</f>
        <v>10</v>
      </c>
      <c r="J804" s="59">
        <f>IF(VENTAS[[#This Row],[Nombre del Gestor]]&gt;1,  VENTAS[[#This Row],[Total]]*10%, 0)</f>
        <v>0</v>
      </c>
      <c r="K804" s="59">
        <f>IFERROR(VLOOKUP(VENTAS[[#This Row],[Código del producto Vendido]],STOCK[],16,FALSE)*VENTAS[[#This Row],[Cantidad]] + VLOOKUP(VENTAS[[#This Row],[Código del producto Vendido]],STOCK[],19,FALSE)*VENTAS[[#This Row],[Cantidad]],VENTAS[[#This Row],[Total]])</f>
        <v>8</v>
      </c>
      <c r="L804" s="59">
        <f>VENTAS[[#This Row],[Total]]-VENTAS[[#This Row],[Comisión 10%]]-VENTAS[[#This Row],[Costo SIN Comision]]</f>
        <v>2</v>
      </c>
      <c r="M804" s="59"/>
    </row>
    <row r="805" spans="1:13" ht="20" customHeight="1">
      <c r="A805" s="56">
        <v>45376</v>
      </c>
      <c r="B805" s="57"/>
      <c r="C805" s="57"/>
      <c r="D805" s="57" t="s">
        <v>2014</v>
      </c>
      <c r="E805" s="57" t="s">
        <v>675</v>
      </c>
      <c r="F805" s="58" t="str">
        <f>IFERROR(VLOOKUP(VENTAS[[#This Row],[Código del producto Vendido]],STOCK[],5,FALSE),"-")</f>
        <v>Vestido Bohemio</v>
      </c>
      <c r="G805" s="58">
        <v>1</v>
      </c>
      <c r="H805" s="59">
        <v>20</v>
      </c>
      <c r="I805" s="59">
        <f>VENTAS[[#This Row],[Cantidad]]*VENTAS[[#This Row],[Precio Venta]]</f>
        <v>20</v>
      </c>
      <c r="J805" s="59">
        <f>IF(VENTAS[[#This Row],[Nombre del Gestor]]&gt;1,  VENTAS[[#This Row],[Total]]*10%, 0)</f>
        <v>2</v>
      </c>
      <c r="K805" s="59">
        <f>IFERROR(VLOOKUP(VENTAS[[#This Row],[Código del producto Vendido]],STOCK[],16,FALSE)*VENTAS[[#This Row],[Cantidad]] + VLOOKUP(VENTAS[[#This Row],[Código del producto Vendido]],STOCK[],19,FALSE)*VENTAS[[#This Row],[Cantidad]],VENTAS[[#This Row],[Total]])</f>
        <v>12.570555555555554</v>
      </c>
      <c r="L805" s="59">
        <f>VENTAS[[#This Row],[Total]]-VENTAS[[#This Row],[Comisión 10%]]-VENTAS[[#This Row],[Costo SIN Comision]]</f>
        <v>5.4294444444444458</v>
      </c>
      <c r="M805" s="59"/>
    </row>
    <row r="806" spans="1:13" ht="20" customHeight="1">
      <c r="A806" s="56">
        <v>45376</v>
      </c>
      <c r="B806" s="57"/>
      <c r="C806" s="57"/>
      <c r="D806" s="57"/>
      <c r="E806" s="57" t="s">
        <v>1403</v>
      </c>
      <c r="F806" s="58" t="str">
        <f>IFERROR(VLOOKUP(VENTAS[[#This Row],[Código del producto Vendido]],STOCK[],5,FALSE),"-")</f>
        <v>Sandalias flip de plataforma Naranja Marca F21</v>
      </c>
      <c r="G806" s="58">
        <v>1</v>
      </c>
      <c r="H806" s="59">
        <v>15</v>
      </c>
      <c r="I806" s="59">
        <f>VENTAS[[#This Row],[Cantidad]]*VENTAS[[#This Row],[Precio Venta]]</f>
        <v>15</v>
      </c>
      <c r="J806" s="59">
        <f>IF(VENTAS[[#This Row],[Nombre del Gestor]]&gt;1,  VENTAS[[#This Row],[Total]]*10%, 0)</f>
        <v>0</v>
      </c>
      <c r="K806" s="59">
        <f>IFERROR(VLOOKUP(VENTAS[[#This Row],[Código del producto Vendido]],STOCK[],16,FALSE)*VENTAS[[#This Row],[Cantidad]] + VLOOKUP(VENTAS[[#This Row],[Código del producto Vendido]],STOCK[],19,FALSE)*VENTAS[[#This Row],[Cantidad]],VENTAS[[#This Row],[Total]])</f>
        <v>9.49</v>
      </c>
      <c r="L806" s="59">
        <f>VENTAS[[#This Row],[Total]]-VENTAS[[#This Row],[Comisión 10%]]-VENTAS[[#This Row],[Costo SIN Comision]]</f>
        <v>5.51</v>
      </c>
      <c r="M806" s="59"/>
    </row>
    <row r="807" spans="1:13" ht="20" customHeight="1">
      <c r="A807" s="56">
        <v>45376</v>
      </c>
      <c r="B807" s="57"/>
      <c r="C807" s="57"/>
      <c r="D807" s="57"/>
      <c r="E807" s="57" t="s">
        <v>565</v>
      </c>
      <c r="F807" s="58" t="str">
        <f>IFERROR(VLOOKUP(VENTAS[[#This Row],[Código del producto Vendido]],STOCK[],5,FALSE),"-")</f>
        <v>Pareo pantalón de malla</v>
      </c>
      <c r="G807" s="58">
        <v>1</v>
      </c>
      <c r="H807" s="59">
        <v>15</v>
      </c>
      <c r="I807" s="59">
        <f>VENTAS[[#This Row],[Cantidad]]*VENTAS[[#This Row],[Precio Venta]]</f>
        <v>15</v>
      </c>
      <c r="J807" s="59">
        <f>IF(VENTAS[[#This Row],[Nombre del Gestor]]&gt;1,  VENTAS[[#This Row],[Total]]*10%, 0)</f>
        <v>0</v>
      </c>
      <c r="K807" s="59">
        <f>IFERROR(VLOOKUP(VENTAS[[#This Row],[Código del producto Vendido]],STOCK[],16,FALSE)*VENTAS[[#This Row],[Cantidad]] + VLOOKUP(VENTAS[[#This Row],[Código del producto Vendido]],STOCK[],19,FALSE)*VENTAS[[#This Row],[Cantidad]],VENTAS[[#This Row],[Total]])</f>
        <v>9.3605555555555551</v>
      </c>
      <c r="L807" s="59">
        <f>VENTAS[[#This Row],[Total]]-VENTAS[[#This Row],[Comisión 10%]]-VENTAS[[#This Row],[Costo SIN Comision]]</f>
        <v>5.6394444444444449</v>
      </c>
      <c r="M807" s="59"/>
    </row>
    <row r="808" spans="1:13" ht="20" customHeight="1">
      <c r="A808" s="56">
        <v>45376</v>
      </c>
      <c r="B808" s="57"/>
      <c r="C808" s="57"/>
      <c r="D808" s="57"/>
      <c r="E808" s="57" t="s">
        <v>705</v>
      </c>
      <c r="F808" s="58" t="str">
        <f>IFERROR(VLOOKUP(VENTAS[[#This Row],[Código del producto Vendido]],STOCK[],5,FALSE),"-")</f>
        <v>Bikini estampado cebra</v>
      </c>
      <c r="G808" s="58">
        <v>1</v>
      </c>
      <c r="H808" s="59">
        <v>15</v>
      </c>
      <c r="I808" s="59">
        <f>VENTAS[[#This Row],[Cantidad]]*VENTAS[[#This Row],[Precio Venta]]</f>
        <v>15</v>
      </c>
      <c r="J808" s="59">
        <f>IF(VENTAS[[#This Row],[Nombre del Gestor]]&gt;1,  VENTAS[[#This Row],[Total]]*10%, 0)</f>
        <v>0</v>
      </c>
      <c r="K808" s="59">
        <f>IFERROR(VLOOKUP(VENTAS[[#This Row],[Código del producto Vendido]],STOCK[],16,FALSE)*VENTAS[[#This Row],[Cantidad]] + VLOOKUP(VENTAS[[#This Row],[Código del producto Vendido]],STOCK[],19,FALSE)*VENTAS[[#This Row],[Cantidad]],VENTAS[[#This Row],[Total]])</f>
        <v>8.7872222222222227</v>
      </c>
      <c r="L808" s="59">
        <f>VENTAS[[#This Row],[Total]]-VENTAS[[#This Row],[Comisión 10%]]-VENTAS[[#This Row],[Costo SIN Comision]]</f>
        <v>6.2127777777777773</v>
      </c>
      <c r="M808" s="59"/>
    </row>
    <row r="809" spans="1:13" ht="20" customHeight="1">
      <c r="A809" s="56">
        <v>45376</v>
      </c>
      <c r="B809" s="57"/>
      <c r="C809" s="57"/>
      <c r="D809" s="57"/>
      <c r="E809" s="57" t="s">
        <v>137</v>
      </c>
      <c r="F809" s="58" t="str">
        <f>IFERROR(VLOOKUP(VENTAS[[#This Row],[Código del producto Vendido]],STOCK[],5,FALSE),"-")</f>
        <v>Vestido Bohemio</v>
      </c>
      <c r="G809" s="58">
        <v>1</v>
      </c>
      <c r="H809" s="59">
        <v>25</v>
      </c>
      <c r="I809" s="59">
        <f>VENTAS[[#This Row],[Cantidad]]*VENTAS[[#This Row],[Precio Venta]]</f>
        <v>25</v>
      </c>
      <c r="J809" s="59">
        <f>IF(VENTAS[[#This Row],[Nombre del Gestor]]&gt;1,  VENTAS[[#This Row],[Total]]*10%, 0)</f>
        <v>0</v>
      </c>
      <c r="K809" s="59">
        <f>IFERROR(VLOOKUP(VENTAS[[#This Row],[Código del producto Vendido]],STOCK[],16,FALSE)*VENTAS[[#This Row],[Cantidad]] + VLOOKUP(VENTAS[[#This Row],[Código del producto Vendido]],STOCK[],19,FALSE)*VENTAS[[#This Row],[Cantidad]],VENTAS[[#This Row],[Total]])</f>
        <v>10.189444444444446</v>
      </c>
      <c r="L809" s="59">
        <f>VENTAS[[#This Row],[Total]]-VENTAS[[#This Row],[Comisión 10%]]-VENTAS[[#This Row],[Costo SIN Comision]]</f>
        <v>14.810555555555554</v>
      </c>
      <c r="M809" s="59"/>
    </row>
    <row r="810" spans="1:13" ht="20" customHeight="1">
      <c r="A810" s="56">
        <v>45376</v>
      </c>
      <c r="B810" s="57"/>
      <c r="C810" s="57"/>
      <c r="D810" s="57"/>
      <c r="E810" s="57" t="s">
        <v>1241</v>
      </c>
      <c r="F810" s="58" t="str">
        <f>IFERROR(VLOOKUP(VENTAS[[#This Row],[Código del producto Vendido]],STOCK[],5,FALSE),"-")</f>
        <v>Camiseta acanalada de bajo asimétrico blanco</v>
      </c>
      <c r="G810" s="58">
        <v>1</v>
      </c>
      <c r="H810" s="59">
        <v>12</v>
      </c>
      <c r="I810" s="59">
        <f>VENTAS[[#This Row],[Cantidad]]*VENTAS[[#This Row],[Precio Venta]]</f>
        <v>12</v>
      </c>
      <c r="J810" s="59">
        <f>IF(VENTAS[[#This Row],[Nombre del Gestor]]&gt;1,  VENTAS[[#This Row],[Total]]*10%, 0)</f>
        <v>0</v>
      </c>
      <c r="K810" s="59">
        <f>IFERROR(VLOOKUP(VENTAS[[#This Row],[Código del producto Vendido]],STOCK[],16,FALSE)*VENTAS[[#This Row],[Cantidad]] + VLOOKUP(VENTAS[[#This Row],[Código del producto Vendido]],STOCK[],19,FALSE)*VENTAS[[#This Row],[Cantidad]],VENTAS[[#This Row],[Total]])</f>
        <v>9</v>
      </c>
      <c r="L810" s="59">
        <f>VENTAS[[#This Row],[Total]]-VENTAS[[#This Row],[Comisión 10%]]-VENTAS[[#This Row],[Costo SIN Comision]]</f>
        <v>3</v>
      </c>
      <c r="M810" s="59"/>
    </row>
    <row r="811" spans="1:13" ht="20" customHeight="1">
      <c r="A811" s="56">
        <v>45378</v>
      </c>
      <c r="B811" s="57"/>
      <c r="C811" s="57"/>
      <c r="D811" s="57"/>
      <c r="E811" s="57" t="s">
        <v>1351</v>
      </c>
      <c r="F811" s="58" t="str">
        <f>IFERROR(VLOOKUP(VENTAS[[#This Row],[Código del producto Vendido]],STOCK[],5,FALSE),"-")</f>
        <v>Bolso de Mimbre</v>
      </c>
      <c r="G811" s="58">
        <v>1</v>
      </c>
      <c r="H811" s="59">
        <v>22</v>
      </c>
      <c r="I811" s="59">
        <f>VENTAS[[#This Row],[Cantidad]]*VENTAS[[#This Row],[Precio Venta]]</f>
        <v>22</v>
      </c>
      <c r="J811" s="59">
        <f>IF(VENTAS[[#This Row],[Nombre del Gestor]]&gt;1,  VENTAS[[#This Row],[Total]]*10%, 0)</f>
        <v>0</v>
      </c>
      <c r="K811" s="59">
        <f>IFERROR(VLOOKUP(VENTAS[[#This Row],[Código del producto Vendido]],STOCK[],16,FALSE)*VENTAS[[#This Row],[Cantidad]] + VLOOKUP(VENTAS[[#This Row],[Código del producto Vendido]],STOCK[],19,FALSE)*VENTAS[[#This Row],[Cantidad]],VENTAS[[#This Row],[Total]])</f>
        <v>14.5</v>
      </c>
      <c r="L811" s="59">
        <f>VENTAS[[#This Row],[Total]]-VENTAS[[#This Row],[Comisión 10%]]-VENTAS[[#This Row],[Costo SIN Comision]]</f>
        <v>7.5</v>
      </c>
      <c r="M811" s="59"/>
    </row>
    <row r="812" spans="1:13" ht="20" customHeight="1">
      <c r="A812" s="56">
        <v>45378</v>
      </c>
      <c r="B812" s="57"/>
      <c r="C812" s="57"/>
      <c r="D812" s="57" t="s">
        <v>2014</v>
      </c>
      <c r="E812" s="57" t="s">
        <v>1351</v>
      </c>
      <c r="F812" s="58" t="str">
        <f>IFERROR(VLOOKUP(VENTAS[[#This Row],[Código del producto Vendido]],STOCK[],5,FALSE),"-")</f>
        <v>Bolso de Mimbre</v>
      </c>
      <c r="G812" s="58">
        <v>1</v>
      </c>
      <c r="H812" s="59">
        <v>22</v>
      </c>
      <c r="I812" s="59">
        <f>VENTAS[[#This Row],[Cantidad]]*VENTAS[[#This Row],[Precio Venta]]</f>
        <v>22</v>
      </c>
      <c r="J812" s="59">
        <f>IF(VENTAS[[#This Row],[Nombre del Gestor]]&gt;1,  VENTAS[[#This Row],[Total]]*10%, 0)</f>
        <v>2.2000000000000002</v>
      </c>
      <c r="K812" s="59">
        <f>IFERROR(VLOOKUP(VENTAS[[#This Row],[Código del producto Vendido]],STOCK[],16,FALSE)*VENTAS[[#This Row],[Cantidad]] + VLOOKUP(VENTAS[[#This Row],[Código del producto Vendido]],STOCK[],19,FALSE)*VENTAS[[#This Row],[Cantidad]],VENTAS[[#This Row],[Total]])</f>
        <v>14.5</v>
      </c>
      <c r="L812" s="59">
        <f>VENTAS[[#This Row],[Total]]-VENTAS[[#This Row],[Comisión 10%]]-VENTAS[[#This Row],[Costo SIN Comision]]</f>
        <v>5.3000000000000007</v>
      </c>
      <c r="M812" s="59"/>
    </row>
    <row r="813" spans="1:13" ht="20" customHeight="1">
      <c r="A813" s="56">
        <v>45378</v>
      </c>
      <c r="B813" s="57"/>
      <c r="C813" s="57"/>
      <c r="D813" s="57"/>
      <c r="E813" s="57" t="s">
        <v>899</v>
      </c>
      <c r="F813" s="58" t="str">
        <f>IFERROR(VLOOKUP(VENTAS[[#This Row],[Código del producto Vendido]],STOCK[],5,FALSE),"-")</f>
        <v>Maxi Vestido con Bolsillo</v>
      </c>
      <c r="G813" s="58">
        <v>1</v>
      </c>
      <c r="H813" s="59">
        <v>35</v>
      </c>
      <c r="I813" s="59">
        <f>VENTAS[[#This Row],[Cantidad]]*VENTAS[[#This Row],[Precio Venta]]</f>
        <v>35</v>
      </c>
      <c r="J813" s="59">
        <f>IF(VENTAS[[#This Row],[Nombre del Gestor]]&gt;1,  VENTAS[[#This Row],[Total]]*10%, 0)</f>
        <v>0</v>
      </c>
      <c r="K813" s="59">
        <f>IFERROR(VLOOKUP(VENTAS[[#This Row],[Código del producto Vendido]],STOCK[],16,FALSE)*VENTAS[[#This Row],[Cantidad]] + VLOOKUP(VENTAS[[#This Row],[Código del producto Vendido]],STOCK[],19,FALSE)*VENTAS[[#This Row],[Cantidad]],VENTAS[[#This Row],[Total]])</f>
        <v>24.204545454545453</v>
      </c>
      <c r="L813" s="59">
        <f>VENTAS[[#This Row],[Total]]-VENTAS[[#This Row],[Comisión 10%]]-VENTAS[[#This Row],[Costo SIN Comision]]</f>
        <v>10.795454545454547</v>
      </c>
      <c r="M813" s="59"/>
    </row>
    <row r="814" spans="1:13" ht="20" customHeight="1">
      <c r="A814" s="56">
        <v>45380</v>
      </c>
      <c r="B814" s="57"/>
      <c r="C814" s="57"/>
      <c r="D814" s="57" t="s">
        <v>990</v>
      </c>
      <c r="E814" s="57" t="s">
        <v>1718</v>
      </c>
      <c r="F814" s="58" t="str">
        <f>IFERROR(VLOOKUP(VENTAS[[#This Row],[Código del producto Vendido]],STOCK[],5,FALSE),"-")</f>
        <v>Zapatillas blanco casual</v>
      </c>
      <c r="G814" s="58">
        <v>1</v>
      </c>
      <c r="H814" s="59">
        <v>35</v>
      </c>
      <c r="I814" s="59">
        <f>VENTAS[[#This Row],[Cantidad]]*VENTAS[[#This Row],[Precio Venta]]</f>
        <v>35</v>
      </c>
      <c r="J814" s="59">
        <f>IF(VENTAS[[#This Row],[Nombre del Gestor]]&gt;1,  VENTAS[[#This Row],[Total]]*10%, 0)</f>
        <v>3.5</v>
      </c>
      <c r="K814" s="59">
        <f>IFERROR(VLOOKUP(VENTAS[[#This Row],[Código del producto Vendido]],STOCK[],16,FALSE)*VENTAS[[#This Row],[Cantidad]] + VLOOKUP(VENTAS[[#This Row],[Código del producto Vendido]],STOCK[],19,FALSE)*VENTAS[[#This Row],[Cantidad]],VENTAS[[#This Row],[Total]])</f>
        <v>25.470588235294116</v>
      </c>
      <c r="L814" s="59">
        <f>VENTAS[[#This Row],[Total]]-VENTAS[[#This Row],[Comisión 10%]]-VENTAS[[#This Row],[Costo SIN Comision]]</f>
        <v>6.029411764705884</v>
      </c>
      <c r="M814" s="59"/>
    </row>
    <row r="815" spans="1:13" ht="20" customHeight="1">
      <c r="A815" s="56">
        <v>45381</v>
      </c>
      <c r="B815" s="57"/>
      <c r="C815" s="57"/>
      <c r="D815" s="57" t="s">
        <v>2014</v>
      </c>
      <c r="E815" s="57" t="s">
        <v>1420</v>
      </c>
      <c r="F815" s="58" t="str">
        <f>IFERROR(VLOOKUP(VENTAS[[#This Row],[Código del producto Vendido]],STOCK[],5,FALSE),"-")</f>
        <v>Sandalias minimalistas de tacón</v>
      </c>
      <c r="G815" s="58">
        <v>1</v>
      </c>
      <c r="H815" s="59">
        <v>39</v>
      </c>
      <c r="I815" s="59">
        <f>VENTAS[[#This Row],[Cantidad]]*VENTAS[[#This Row],[Precio Venta]]</f>
        <v>39</v>
      </c>
      <c r="J815" s="59">
        <f>IF(VENTAS[[#This Row],[Nombre del Gestor]]&gt;1,  VENTAS[[#This Row],[Total]]*10%, 0)</f>
        <v>3.9000000000000004</v>
      </c>
      <c r="K815" s="59">
        <f>IFERROR(VLOOKUP(VENTAS[[#This Row],[Código del producto Vendido]],STOCK[],16,FALSE)*VENTAS[[#This Row],[Cantidad]] + VLOOKUP(VENTAS[[#This Row],[Código del producto Vendido]],STOCK[],19,FALSE)*VENTAS[[#This Row],[Cantidad]],VENTAS[[#This Row],[Total]])</f>
        <v>20.86</v>
      </c>
      <c r="L815" s="59">
        <f>VENTAS[[#This Row],[Total]]-VENTAS[[#This Row],[Comisión 10%]]-VENTAS[[#This Row],[Costo SIN Comision]]</f>
        <v>14.240000000000002</v>
      </c>
      <c r="M815" s="59"/>
    </row>
    <row r="816" spans="1:13" ht="20" customHeight="1">
      <c r="A816" s="56">
        <v>45381</v>
      </c>
      <c r="B816" s="57"/>
      <c r="C816" s="57"/>
      <c r="D816" s="57" t="s">
        <v>2014</v>
      </c>
      <c r="E816" s="57" t="s">
        <v>1561</v>
      </c>
      <c r="F816" s="58" t="str">
        <f>IFERROR(VLOOKUP(VENTAS[[#This Row],[Código del producto Vendido]],STOCK[],5,FALSE),"-")</f>
        <v>Zapato de punta fina y Tacón Cuadrado</v>
      </c>
      <c r="G816" s="58">
        <v>1</v>
      </c>
      <c r="H816" s="59">
        <v>40</v>
      </c>
      <c r="I816" s="59">
        <f>VENTAS[[#This Row],[Cantidad]]*VENTAS[[#This Row],[Precio Venta]]</f>
        <v>40</v>
      </c>
      <c r="J816" s="59">
        <f>IF(VENTAS[[#This Row],[Nombre del Gestor]]&gt;1,  VENTAS[[#This Row],[Total]]*10%, 0)</f>
        <v>4</v>
      </c>
      <c r="K816" s="59">
        <f>IFERROR(VLOOKUP(VENTAS[[#This Row],[Código del producto Vendido]],STOCK[],16,FALSE)*VENTAS[[#This Row],[Cantidad]] + VLOOKUP(VENTAS[[#This Row],[Código del producto Vendido]],STOCK[],19,FALSE)*VENTAS[[#This Row],[Cantidad]],VENTAS[[#This Row],[Total]])</f>
        <v>27.5</v>
      </c>
      <c r="L816" s="59">
        <f>VENTAS[[#This Row],[Total]]-VENTAS[[#This Row],[Comisión 10%]]-VENTAS[[#This Row],[Costo SIN Comision]]</f>
        <v>8.5</v>
      </c>
      <c r="M816" s="59"/>
    </row>
    <row r="817" spans="1:13" ht="20" customHeight="1">
      <c r="A817" s="56">
        <v>45381</v>
      </c>
      <c r="B817" s="57"/>
      <c r="C817" s="57"/>
      <c r="D817" s="57" t="s">
        <v>2014</v>
      </c>
      <c r="E817" s="57" t="s">
        <v>1453</v>
      </c>
      <c r="F817" s="58" t="str">
        <f>IFERROR(VLOOKUP(VENTAS[[#This Row],[Código del producto Vendido]],STOCK[],5,FALSE),"-")</f>
        <v>Vestido de mangas en contraste</v>
      </c>
      <c r="G817" s="58">
        <v>1</v>
      </c>
      <c r="H817" s="59">
        <v>28</v>
      </c>
      <c r="I817" s="59">
        <f>VENTAS[[#This Row],[Cantidad]]*VENTAS[[#This Row],[Precio Venta]]</f>
        <v>28</v>
      </c>
      <c r="J817" s="59">
        <f>IF(VENTAS[[#This Row],[Nombre del Gestor]]&gt;1,  VENTAS[[#This Row],[Total]]*10%, 0)</f>
        <v>2.8000000000000003</v>
      </c>
      <c r="K817" s="59">
        <f>IFERROR(VLOOKUP(VENTAS[[#This Row],[Código del producto Vendido]],STOCK[],16,FALSE)*VENTAS[[#This Row],[Cantidad]] + VLOOKUP(VENTAS[[#This Row],[Código del producto Vendido]],STOCK[],19,FALSE)*VENTAS[[#This Row],[Cantidad]],VENTAS[[#This Row],[Total]])</f>
        <v>17.25</v>
      </c>
      <c r="L817" s="59">
        <f>VENTAS[[#This Row],[Total]]-VENTAS[[#This Row],[Comisión 10%]]-VENTAS[[#This Row],[Costo SIN Comision]]</f>
        <v>7.9499999999999993</v>
      </c>
      <c r="M817" s="59"/>
    </row>
    <row r="818" spans="1:13" ht="20" customHeight="1">
      <c r="A818" s="56">
        <v>45382</v>
      </c>
      <c r="B818" s="57"/>
      <c r="C818" s="57"/>
      <c r="D818" s="57"/>
      <c r="E818" s="57" t="s">
        <v>572</v>
      </c>
      <c r="F818" s="58" t="str">
        <f>IFERROR(VLOOKUP(VENTAS[[#This Row],[Código del producto Vendido]],STOCK[],5,FALSE),"-")</f>
        <v>Pareo pantalón de malla</v>
      </c>
      <c r="G818" s="58">
        <v>1</v>
      </c>
      <c r="H818" s="59">
        <v>15</v>
      </c>
      <c r="I818" s="59">
        <f>VENTAS[[#This Row],[Cantidad]]*VENTAS[[#This Row],[Precio Venta]]</f>
        <v>15</v>
      </c>
      <c r="J818" s="59">
        <f>IF(VENTAS[[#This Row],[Nombre del Gestor]]&gt;1,  VENTAS[[#This Row],[Total]]*10%, 0)</f>
        <v>0</v>
      </c>
      <c r="K818" s="59">
        <f>IFERROR(VLOOKUP(VENTAS[[#This Row],[Código del producto Vendido]],STOCK[],16,FALSE)*VENTAS[[#This Row],[Cantidad]] + VLOOKUP(VENTAS[[#This Row],[Código del producto Vendido]],STOCK[],19,FALSE)*VENTAS[[#This Row],[Cantidad]],VENTAS[[#This Row],[Total]])</f>
        <v>9.7855555555555558</v>
      </c>
      <c r="L818" s="59">
        <f>VENTAS[[#This Row],[Total]]-VENTAS[[#This Row],[Comisión 10%]]-VENTAS[[#This Row],[Costo SIN Comision]]</f>
        <v>5.2144444444444442</v>
      </c>
      <c r="M818" s="59"/>
    </row>
    <row r="819" spans="1:13" ht="20" customHeight="1">
      <c r="A819" s="57"/>
      <c r="B819" s="57"/>
      <c r="C819" s="57" t="s">
        <v>1994</v>
      </c>
      <c r="D819" s="57"/>
      <c r="E819" s="57" t="s">
        <v>1726</v>
      </c>
      <c r="F819" s="58" t="str">
        <f>IFERROR(VLOOKUP(VENTAS[[#This Row],[Código del producto Vendido]],STOCK[],5,FALSE),"-")</f>
        <v>Chaleco de traje Blanco</v>
      </c>
      <c r="G819" s="58">
        <v>1</v>
      </c>
      <c r="H819" s="59">
        <v>25</v>
      </c>
      <c r="I819" s="59">
        <f>VENTAS[[#This Row],[Cantidad]]*VENTAS[[#This Row],[Precio Venta]]</f>
        <v>25</v>
      </c>
      <c r="J819" s="59">
        <f>IF(VENTAS[[#This Row],[Nombre del Gestor]]&gt;1,  VENTAS[[#This Row],[Total]]*10%, 0)</f>
        <v>0</v>
      </c>
      <c r="K819" s="59">
        <f>IFERROR(VLOOKUP(VENTAS[[#This Row],[Código del producto Vendido]],STOCK[],16,FALSE)*VENTAS[[#This Row],[Cantidad]] + VLOOKUP(VENTAS[[#This Row],[Código del producto Vendido]],STOCK[],19,FALSE)*VENTAS[[#This Row],[Cantidad]],VENTAS[[#This Row],[Total]])</f>
        <v>17.941176470588236</v>
      </c>
      <c r="L819" s="59">
        <f>VENTAS[[#This Row],[Total]]-VENTAS[[#This Row],[Comisión 10%]]-VENTAS[[#This Row],[Costo SIN Comision]]</f>
        <v>7.0588235294117645</v>
      </c>
      <c r="M819" s="59"/>
    </row>
    <row r="820" spans="1:13" ht="20" customHeight="1">
      <c r="A820" s="56">
        <v>45381</v>
      </c>
      <c r="B820" s="57"/>
      <c r="C820" s="57"/>
      <c r="D820" s="57"/>
      <c r="E820" s="57" t="s">
        <v>1401</v>
      </c>
      <c r="F820" s="58" t="str">
        <f>IFERROR(VLOOKUP(VENTAS[[#This Row],[Código del producto Vendido]],STOCK[],5,FALSE),"-")</f>
        <v>Sandalias de hebilla</v>
      </c>
      <c r="G820" s="58">
        <v>1</v>
      </c>
      <c r="H820" s="59">
        <v>18</v>
      </c>
      <c r="I820" s="59">
        <f>VENTAS[[#This Row],[Cantidad]]*VENTAS[[#This Row],[Precio Venta]]</f>
        <v>18</v>
      </c>
      <c r="J820" s="59">
        <f>IF(VENTAS[[#This Row],[Nombre del Gestor]]&gt;1,  VENTAS[[#This Row],[Total]]*10%, 0)</f>
        <v>0</v>
      </c>
      <c r="K820" s="59">
        <f>IFERROR(VLOOKUP(VENTAS[[#This Row],[Código del producto Vendido]],STOCK[],16,FALSE)*VENTAS[[#This Row],[Cantidad]] + VLOOKUP(VENTAS[[#This Row],[Código del producto Vendido]],STOCK[],19,FALSE)*VENTAS[[#This Row],[Cantidad]],VENTAS[[#This Row],[Total]])</f>
        <v>11</v>
      </c>
      <c r="L820" s="59">
        <f>VENTAS[[#This Row],[Total]]-VENTAS[[#This Row],[Comisión 10%]]-VENTAS[[#This Row],[Costo SIN Comision]]</f>
        <v>7</v>
      </c>
      <c r="M820" s="59"/>
    </row>
    <row r="821" spans="1:13" ht="20" customHeight="1">
      <c r="A821" s="56">
        <v>45381</v>
      </c>
      <c r="B821" s="57"/>
      <c r="C821" s="57"/>
      <c r="D821" s="57"/>
      <c r="E821" s="57" t="s">
        <v>1346</v>
      </c>
      <c r="F821" s="58" t="str">
        <f>IFERROR(VLOOKUP(VENTAS[[#This Row],[Código del producto Vendido]],STOCK[],5,FALSE),"-")</f>
        <v>Zapato de punta fina y Tacón Cuadrado</v>
      </c>
      <c r="G821" s="58">
        <v>1</v>
      </c>
      <c r="H821" s="59">
        <v>45</v>
      </c>
      <c r="I821" s="59">
        <f>VENTAS[[#This Row],[Cantidad]]*VENTAS[[#This Row],[Precio Venta]]</f>
        <v>45</v>
      </c>
      <c r="J821" s="59">
        <f>IF(VENTAS[[#This Row],[Nombre del Gestor]]&gt;1,  VENTAS[[#This Row],[Total]]*10%, 0)</f>
        <v>0</v>
      </c>
      <c r="K821" s="59">
        <f>IFERROR(VLOOKUP(VENTAS[[#This Row],[Código del producto Vendido]],STOCK[],16,FALSE)*VENTAS[[#This Row],[Cantidad]] + VLOOKUP(VENTAS[[#This Row],[Código del producto Vendido]],STOCK[],19,FALSE)*VENTAS[[#This Row],[Cantidad]],VENTAS[[#This Row],[Total]])</f>
        <v>31</v>
      </c>
      <c r="L821" s="59">
        <f>VENTAS[[#This Row],[Total]]-VENTAS[[#This Row],[Comisión 10%]]-VENTAS[[#This Row],[Costo SIN Comision]]</f>
        <v>14</v>
      </c>
      <c r="M821" s="59"/>
    </row>
    <row r="822" spans="1:13" ht="20" customHeight="1">
      <c r="A822" s="56">
        <v>45384</v>
      </c>
      <c r="B822" s="57"/>
      <c r="C822" s="57"/>
      <c r="D822" s="57"/>
      <c r="E822" s="57" t="s">
        <v>1716</v>
      </c>
      <c r="F822" s="58" t="str">
        <f>IFERROR(VLOOKUP(VENTAS[[#This Row],[Código del producto Vendido]],STOCK[],5,FALSE),"-")</f>
        <v>Zapatillas blanco casual</v>
      </c>
      <c r="G822" s="58">
        <v>1</v>
      </c>
      <c r="H822" s="59">
        <v>35</v>
      </c>
      <c r="I822" s="59">
        <f>VENTAS[[#This Row],[Cantidad]]*VENTAS[[#This Row],[Precio Venta]]</f>
        <v>35</v>
      </c>
      <c r="J822" s="59">
        <f>IF(VENTAS[[#This Row],[Nombre del Gestor]]&gt;1,  VENTAS[[#This Row],[Total]]*10%, 0)</f>
        <v>0</v>
      </c>
      <c r="K822" s="59">
        <f>IFERROR(VLOOKUP(VENTAS[[#This Row],[Código del producto Vendido]],STOCK[],16,FALSE)*VENTAS[[#This Row],[Cantidad]] + VLOOKUP(VENTAS[[#This Row],[Código del producto Vendido]],STOCK[],19,FALSE)*VENTAS[[#This Row],[Cantidad]],VENTAS[[#This Row],[Total]])</f>
        <v>25.470588235294116</v>
      </c>
      <c r="L822" s="59">
        <f>VENTAS[[#This Row],[Total]]-VENTAS[[#This Row],[Comisión 10%]]-VENTAS[[#This Row],[Costo SIN Comision]]</f>
        <v>9.529411764705884</v>
      </c>
      <c r="M822" s="59"/>
    </row>
    <row r="823" spans="1:13" ht="20" customHeight="1">
      <c r="A823" s="56">
        <v>45384</v>
      </c>
      <c r="B823" s="57"/>
      <c r="C823" s="57"/>
      <c r="D823" s="57" t="s">
        <v>2014</v>
      </c>
      <c r="E823" s="57" t="s">
        <v>554</v>
      </c>
      <c r="F823" s="58" t="str">
        <f>IFERROR(VLOOKUP(VENTAS[[#This Row],[Código del producto Vendido]],STOCK[],5,FALSE),"-")</f>
        <v xml:space="preserve">Pareo falda </v>
      </c>
      <c r="G823" s="58">
        <v>1</v>
      </c>
      <c r="H823" s="59">
        <v>8</v>
      </c>
      <c r="I823" s="59">
        <f>VENTAS[[#This Row],[Cantidad]]*VENTAS[[#This Row],[Precio Venta]]</f>
        <v>8</v>
      </c>
      <c r="J823" s="59">
        <f>IF(VENTAS[[#This Row],[Nombre del Gestor]]&gt;1,  VENTAS[[#This Row],[Total]]*10%, 0)</f>
        <v>0.8</v>
      </c>
      <c r="K823" s="59">
        <f>IFERROR(VLOOKUP(VENTAS[[#This Row],[Código del producto Vendido]],STOCK[],16,FALSE)*VENTAS[[#This Row],[Cantidad]] + VLOOKUP(VENTAS[[#This Row],[Código del producto Vendido]],STOCK[],19,FALSE)*VENTAS[[#This Row],[Cantidad]],VENTAS[[#This Row],[Total]])</f>
        <v>4.3372222222222225</v>
      </c>
      <c r="L823" s="59">
        <f>VENTAS[[#This Row],[Total]]-VENTAS[[#This Row],[Comisión 10%]]-VENTAS[[#This Row],[Costo SIN Comision]]</f>
        <v>2.8627777777777776</v>
      </c>
      <c r="M823" s="59"/>
    </row>
    <row r="824" spans="1:13" ht="20" customHeight="1">
      <c r="A824" s="56">
        <v>45384</v>
      </c>
      <c r="B824" s="57"/>
      <c r="C824" s="57"/>
      <c r="D824" s="57" t="s">
        <v>2014</v>
      </c>
      <c r="E824" s="57" t="s">
        <v>1704</v>
      </c>
      <c r="F824" s="58" t="str">
        <f>IFERROR(VLOOKUP(VENTAS[[#This Row],[Código del producto Vendido]],STOCK[],5,FALSE),"-")</f>
        <v>Traje de baño blanco sexy</v>
      </c>
      <c r="G824" s="58">
        <v>1</v>
      </c>
      <c r="H824" s="59">
        <v>20</v>
      </c>
      <c r="I824" s="59">
        <f>VENTAS[[#This Row],[Cantidad]]*VENTAS[[#This Row],[Precio Venta]]</f>
        <v>20</v>
      </c>
      <c r="J824" s="59">
        <f>IF(VENTAS[[#This Row],[Nombre del Gestor]]&gt;1,  VENTAS[[#This Row],[Total]]*10%, 0)</f>
        <v>2</v>
      </c>
      <c r="K824" s="59">
        <f>IFERROR(VLOOKUP(VENTAS[[#This Row],[Código del producto Vendido]],STOCK[],16,FALSE)*VENTAS[[#This Row],[Cantidad]] + VLOOKUP(VENTAS[[#This Row],[Código del producto Vendido]],STOCK[],19,FALSE)*VENTAS[[#This Row],[Cantidad]],VENTAS[[#This Row],[Total]])</f>
        <v>9.5882352941176467</v>
      </c>
      <c r="L824" s="59">
        <f>VENTAS[[#This Row],[Total]]-VENTAS[[#This Row],[Comisión 10%]]-VENTAS[[#This Row],[Costo SIN Comision]]</f>
        <v>8.4117647058823533</v>
      </c>
      <c r="M824" s="59"/>
    </row>
    <row r="825" spans="1:13" ht="20" customHeight="1">
      <c r="A825" s="56">
        <v>45386</v>
      </c>
      <c r="B825" s="57"/>
      <c r="C825" s="57"/>
      <c r="D825" s="57" t="s">
        <v>2014</v>
      </c>
      <c r="E825" s="57" t="s">
        <v>821</v>
      </c>
      <c r="F825" s="58" t="str">
        <f>IFERROR(VLOOKUP(VENTAS[[#This Row],[Código del producto Vendido]],STOCK[],5,FALSE),"-")</f>
        <v>Bikini cintura alta</v>
      </c>
      <c r="G825" s="58">
        <v>1</v>
      </c>
      <c r="H825" s="59">
        <v>12</v>
      </c>
      <c r="I825" s="59">
        <f>VENTAS[[#This Row],[Cantidad]]*VENTAS[[#This Row],[Precio Venta]]</f>
        <v>12</v>
      </c>
      <c r="J825" s="59">
        <f>IF(VENTAS[[#This Row],[Nombre del Gestor]]&gt;1,  VENTAS[[#This Row],[Total]]*10%, 0)</f>
        <v>1.2000000000000002</v>
      </c>
      <c r="K825" s="59">
        <f>IFERROR(VLOOKUP(VENTAS[[#This Row],[Código del producto Vendido]],STOCK[],16,FALSE)*VENTAS[[#This Row],[Cantidad]] + VLOOKUP(VENTAS[[#This Row],[Código del producto Vendido]],STOCK[],19,FALSE)*VENTAS[[#This Row],[Cantidad]],VENTAS[[#This Row],[Total]])</f>
        <v>7.0555555555555554</v>
      </c>
      <c r="L825" s="59">
        <f>VENTAS[[#This Row],[Total]]-VENTAS[[#This Row],[Comisión 10%]]-VENTAS[[#This Row],[Costo SIN Comision]]</f>
        <v>3.7444444444444454</v>
      </c>
      <c r="M825" s="59"/>
    </row>
    <row r="826" spans="1:13" ht="20" customHeight="1">
      <c r="A826" s="56" t="s">
        <v>1498</v>
      </c>
      <c r="B826" s="57"/>
      <c r="C826" s="57" t="s">
        <v>2027</v>
      </c>
      <c r="D826" s="57"/>
      <c r="E826" s="57" t="s">
        <v>1724</v>
      </c>
      <c r="F826" s="58" t="str">
        <f>IFERROR(VLOOKUP(VENTAS[[#This Row],[Código del producto Vendido]],STOCK[],5,FALSE),"-")</f>
        <v>Kimono Dazy Elegante</v>
      </c>
      <c r="G826" s="58">
        <v>1</v>
      </c>
      <c r="H826" s="59">
        <v>0</v>
      </c>
      <c r="I826" s="59">
        <f>VENTAS[[#This Row],[Cantidad]]*VENTAS[[#This Row],[Precio Venta]]</f>
        <v>0</v>
      </c>
      <c r="J826" s="59">
        <f>IF(VENTAS[[#This Row],[Nombre del Gestor]]&gt;1,  VENTAS[[#This Row],[Total]]*10%, 0)</f>
        <v>0</v>
      </c>
      <c r="K826" s="59">
        <f>IFERROR(VLOOKUP(VENTAS[[#This Row],[Código del producto Vendido]],STOCK[],16,FALSE)*VENTAS[[#This Row],[Cantidad]] + VLOOKUP(VENTAS[[#This Row],[Código del producto Vendido]],STOCK[],19,FALSE)*VENTAS[[#This Row],[Cantidad]],VENTAS[[#This Row],[Total]])</f>
        <v>13.352941176470589</v>
      </c>
      <c r="L826" s="59">
        <f>VENTAS[[#This Row],[Total]]-VENTAS[[#This Row],[Comisión 10%]]-VENTAS[[#This Row],[Costo SIN Comision]]</f>
        <v>-13.352941176470589</v>
      </c>
      <c r="M826" s="59"/>
    </row>
    <row r="827" spans="1:13" ht="20" customHeight="1">
      <c r="A827" s="56" t="s">
        <v>1498</v>
      </c>
      <c r="B827" s="57"/>
      <c r="C827" s="57"/>
      <c r="D827" s="57"/>
      <c r="E827" s="57" t="s">
        <v>1414</v>
      </c>
      <c r="F827" s="58" t="str">
        <f>IFERROR(VLOOKUP(VENTAS[[#This Row],[Código del producto Vendido]],STOCK[],5,FALSE),"-")</f>
        <v>Camisa Modely</v>
      </c>
      <c r="G827" s="58">
        <v>1</v>
      </c>
      <c r="H827" s="59">
        <v>22</v>
      </c>
      <c r="I827" s="59">
        <f>VENTAS[[#This Row],[Cantidad]]*VENTAS[[#This Row],[Precio Venta]]</f>
        <v>22</v>
      </c>
      <c r="J827" s="59">
        <f>IF(VENTAS[[#This Row],[Nombre del Gestor]]&gt;1,  VENTAS[[#This Row],[Total]]*10%, 0)</f>
        <v>0</v>
      </c>
      <c r="K827" s="59">
        <f>IFERROR(VLOOKUP(VENTAS[[#This Row],[Código del producto Vendido]],STOCK[],16,FALSE)*VENTAS[[#This Row],[Cantidad]] + VLOOKUP(VENTAS[[#This Row],[Código del producto Vendido]],STOCK[],19,FALSE)*VENTAS[[#This Row],[Cantidad]],VENTAS[[#This Row],[Total]])</f>
        <v>9.74</v>
      </c>
      <c r="L827" s="59">
        <f>VENTAS[[#This Row],[Total]]-VENTAS[[#This Row],[Comisión 10%]]-VENTAS[[#This Row],[Costo SIN Comision]]</f>
        <v>12.26</v>
      </c>
      <c r="M827" s="59"/>
    </row>
    <row r="828" spans="1:13" ht="20" customHeight="1">
      <c r="A828" s="56" t="s">
        <v>1498</v>
      </c>
      <c r="B828" s="57"/>
      <c r="C828" s="57"/>
      <c r="D828" s="57"/>
      <c r="E828" s="57" t="s">
        <v>892</v>
      </c>
      <c r="F828" s="58" t="str">
        <f>IFERROR(VLOOKUP(VENTAS[[#This Row],[Código del producto Vendido]],STOCK[],5,FALSE),"-")</f>
        <v>Top Acanalado</v>
      </c>
      <c r="G828" s="58">
        <v>1</v>
      </c>
      <c r="H828" s="59">
        <v>13</v>
      </c>
      <c r="I828" s="59">
        <f>VENTAS[[#This Row],[Cantidad]]*VENTAS[[#This Row],[Precio Venta]]</f>
        <v>13</v>
      </c>
      <c r="J828" s="59">
        <f>IF(VENTAS[[#This Row],[Nombre del Gestor]]&gt;1,  VENTAS[[#This Row],[Total]]*10%, 0)</f>
        <v>0</v>
      </c>
      <c r="K828" s="59">
        <f>IFERROR(VLOOKUP(VENTAS[[#This Row],[Código del producto Vendido]],STOCK[],16,FALSE)*VENTAS[[#This Row],[Cantidad]] + VLOOKUP(VENTAS[[#This Row],[Código del producto Vendido]],STOCK[],19,FALSE)*VENTAS[[#This Row],[Cantidad]],VENTAS[[#This Row],[Total]])</f>
        <v>9.2799999999999994</v>
      </c>
      <c r="L828" s="59">
        <f>VENTAS[[#This Row],[Total]]-VENTAS[[#This Row],[Comisión 10%]]-VENTAS[[#This Row],[Costo SIN Comision]]</f>
        <v>3.7200000000000006</v>
      </c>
      <c r="M828" s="59"/>
    </row>
    <row r="829" spans="1:13" ht="20" customHeight="1">
      <c r="A829" s="56"/>
      <c r="B829" s="57"/>
      <c r="C829" s="57"/>
      <c r="D829" s="57"/>
      <c r="E829" s="57"/>
      <c r="F829" s="58" t="str">
        <f>IFERROR(VLOOKUP(VENTAS[[#This Row],[Código del producto Vendido]],STOCK[],5,FALSE),"-")</f>
        <v>-</v>
      </c>
      <c r="G829" s="58">
        <v>1</v>
      </c>
      <c r="H829" s="59">
        <v>25</v>
      </c>
      <c r="I829" s="59">
        <f>VENTAS[[#This Row],[Cantidad]]*VENTAS[[#This Row],[Precio Venta]]</f>
        <v>25</v>
      </c>
      <c r="J829" s="59">
        <f>IF(VENTAS[[#This Row],[Nombre del Gestor]]&gt;1,  VENTAS[[#This Row],[Total]]*10%, 0)</f>
        <v>0</v>
      </c>
      <c r="K829" s="59">
        <f>IFERROR(VLOOKUP(VENTAS[[#This Row],[Código del producto Vendido]],STOCK[],16,FALSE)*VENTAS[[#This Row],[Cantidad]] + VLOOKUP(VENTAS[[#This Row],[Código del producto Vendido]],STOCK[],19,FALSE)*VENTAS[[#This Row],[Cantidad]],VENTAS[[#This Row],[Total]])</f>
        <v>25</v>
      </c>
      <c r="L829" s="59">
        <f>VENTAS[[#This Row],[Total]]-VENTAS[[#This Row],[Comisión 10%]]-VENTAS[[#This Row],[Costo SIN Comision]]</f>
        <v>0</v>
      </c>
      <c r="M829" s="59"/>
    </row>
    <row r="830" spans="1:13" ht="20" customHeight="1">
      <c r="A830" s="56">
        <v>45387</v>
      </c>
      <c r="B830" s="57"/>
      <c r="C830" s="57" t="s">
        <v>2078</v>
      </c>
      <c r="D830" s="57" t="s">
        <v>2014</v>
      </c>
      <c r="E830" s="57" t="s">
        <v>561</v>
      </c>
      <c r="F830" s="58" t="str">
        <f>IFERROR(VLOOKUP(VENTAS[[#This Row],[Código del producto Vendido]],STOCK[],5,FALSE),"-")</f>
        <v>Enguatada con protección UV</v>
      </c>
      <c r="G830" s="58">
        <v>1</v>
      </c>
      <c r="H830" s="59">
        <v>17</v>
      </c>
      <c r="I830" s="59">
        <f>VENTAS[[#This Row],[Cantidad]]*VENTAS[[#This Row],[Precio Venta]]</f>
        <v>17</v>
      </c>
      <c r="J830" s="59">
        <f>IF(VENTAS[[#This Row],[Nombre del Gestor]]&gt;1,  VENTAS[[#This Row],[Total]]*10%, 0)</f>
        <v>1.7000000000000002</v>
      </c>
      <c r="K830" s="59">
        <f>IFERROR(VLOOKUP(VENTAS[[#This Row],[Código del producto Vendido]],STOCK[],16,FALSE)*VENTAS[[#This Row],[Cantidad]] + VLOOKUP(VENTAS[[#This Row],[Código del producto Vendido]],STOCK[],19,FALSE)*VENTAS[[#This Row],[Cantidad]],VENTAS[[#This Row],[Total]])</f>
        <v>12.396666666666667</v>
      </c>
      <c r="L830" s="59">
        <f>VENTAS[[#This Row],[Total]]-VENTAS[[#This Row],[Comisión 10%]]-VENTAS[[#This Row],[Costo SIN Comision]]</f>
        <v>2.9033333333333342</v>
      </c>
      <c r="M830" s="59"/>
    </row>
    <row r="831" spans="1:13" ht="20" customHeight="1">
      <c r="A831" s="56" t="s">
        <v>1498</v>
      </c>
      <c r="B831" s="57"/>
      <c r="C831" s="57"/>
      <c r="D831" s="57"/>
      <c r="E831" s="57" t="s">
        <v>758</v>
      </c>
      <c r="F831" s="58" t="str">
        <f>IFERROR(VLOOKUP(VENTAS[[#This Row],[Código del producto Vendido]],STOCK[],5,FALSE),"-")</f>
        <v>Top Cruzado negro</v>
      </c>
      <c r="G831" s="58">
        <v>2</v>
      </c>
      <c r="H831" s="59">
        <v>9</v>
      </c>
      <c r="I831" s="59">
        <f>VENTAS[[#This Row],[Cantidad]]*VENTAS[[#This Row],[Precio Venta]]</f>
        <v>18</v>
      </c>
      <c r="J831" s="59">
        <f>IF(VENTAS[[#This Row],[Nombre del Gestor]]&gt;1,  VENTAS[[#This Row],[Total]]*10%, 0)</f>
        <v>0</v>
      </c>
      <c r="K831" s="59">
        <f>IFERROR(VLOOKUP(VENTAS[[#This Row],[Código del producto Vendido]],STOCK[],16,FALSE)*VENTAS[[#This Row],[Cantidad]] + VLOOKUP(VENTAS[[#This Row],[Código del producto Vendido]],STOCK[],19,FALSE)*VENTAS[[#This Row],[Cantidad]],VENTAS[[#This Row],[Total]])</f>
        <v>9.8033333333333346</v>
      </c>
      <c r="L831" s="59">
        <f>VENTAS[[#This Row],[Total]]-VENTAS[[#This Row],[Comisión 10%]]-VENTAS[[#This Row],[Costo SIN Comision]]</f>
        <v>8.1966666666666654</v>
      </c>
      <c r="M831" s="59"/>
    </row>
    <row r="832" spans="1:13" ht="20" customHeight="1">
      <c r="A832" s="56" t="s">
        <v>1498</v>
      </c>
      <c r="B832" s="57"/>
      <c r="C832" s="57"/>
      <c r="D832" s="57"/>
      <c r="E832" s="57" t="s">
        <v>1447</v>
      </c>
      <c r="F832" s="58" t="str">
        <f>IFERROR(VLOOKUP(VENTAS[[#This Row],[Código del producto Vendido]],STOCK[],5,FALSE),"-")</f>
        <v>Conjunto Albaricoque</v>
      </c>
      <c r="G832" s="58">
        <v>1</v>
      </c>
      <c r="H832" s="59">
        <v>27</v>
      </c>
      <c r="I832" s="59">
        <f>VENTAS[[#This Row],[Cantidad]]*VENTAS[[#This Row],[Precio Venta]]</f>
        <v>27</v>
      </c>
      <c r="J832" s="59">
        <f>IF(VENTAS[[#This Row],[Nombre del Gestor]]&gt;1,  VENTAS[[#This Row],[Total]]*10%, 0)</f>
        <v>0</v>
      </c>
      <c r="K832" s="59">
        <f>IFERROR(VLOOKUP(VENTAS[[#This Row],[Código del producto Vendido]],STOCK[],16,FALSE)*VENTAS[[#This Row],[Cantidad]] + VLOOKUP(VENTAS[[#This Row],[Código del producto Vendido]],STOCK[],19,FALSE)*VENTAS[[#This Row],[Cantidad]],VENTAS[[#This Row],[Total]])</f>
        <v>13.97</v>
      </c>
      <c r="L832" s="59">
        <f>VENTAS[[#This Row],[Total]]-VENTAS[[#This Row],[Comisión 10%]]-VENTAS[[#This Row],[Costo SIN Comision]]</f>
        <v>13.03</v>
      </c>
      <c r="M832" s="59"/>
    </row>
    <row r="833" spans="1:13" ht="20" customHeight="1">
      <c r="A833" s="56">
        <v>45386</v>
      </c>
      <c r="B833" s="57"/>
      <c r="C833" s="57" t="s">
        <v>2078</v>
      </c>
      <c r="D833" s="57" t="s">
        <v>2014</v>
      </c>
      <c r="E833" s="57" t="s">
        <v>1446</v>
      </c>
      <c r="F833" s="58" t="str">
        <f>IFERROR(VLOOKUP(VENTAS[[#This Row],[Código del producto Vendido]],STOCK[],5,FALSE),"-")</f>
        <v xml:space="preserve">Vestido cruzado </v>
      </c>
      <c r="G833" s="58">
        <v>1</v>
      </c>
      <c r="H833" s="59">
        <v>23</v>
      </c>
      <c r="I833" s="59">
        <f>VENTAS[[#This Row],[Cantidad]]*VENTAS[[#This Row],[Precio Venta]]</f>
        <v>23</v>
      </c>
      <c r="J833" s="59">
        <f>IF(VENTAS[[#This Row],[Nombre del Gestor]]&gt;1,  VENTAS[[#This Row],[Total]]*10%, 0)</f>
        <v>2.3000000000000003</v>
      </c>
      <c r="K833" s="59">
        <f>IFERROR(VLOOKUP(VENTAS[[#This Row],[Código del producto Vendido]],STOCK[],16,FALSE)*VENTAS[[#This Row],[Cantidad]] + VLOOKUP(VENTAS[[#This Row],[Código del producto Vendido]],STOCK[],19,FALSE)*VENTAS[[#This Row],[Cantidad]],VENTAS[[#This Row],[Total]])</f>
        <v>14.65</v>
      </c>
      <c r="L833" s="59">
        <f>VENTAS[[#This Row],[Total]]-VENTAS[[#This Row],[Comisión 10%]]-VENTAS[[#This Row],[Costo SIN Comision]]</f>
        <v>6.0499999999999989</v>
      </c>
      <c r="M833" s="59"/>
    </row>
    <row r="834" spans="1:13" ht="20" customHeight="1">
      <c r="A834" s="56">
        <v>45387</v>
      </c>
      <c r="B834" s="57"/>
      <c r="C834" s="57" t="s">
        <v>2078</v>
      </c>
      <c r="D834" s="57" t="s">
        <v>2014</v>
      </c>
      <c r="E834" s="57" t="s">
        <v>680</v>
      </c>
      <c r="F834" s="58" t="str">
        <f>IFERROR(VLOOKUP(VENTAS[[#This Row],[Código del producto Vendido]],STOCK[],5,FALSE),"-")</f>
        <v>Bikini Floral</v>
      </c>
      <c r="G834" s="58">
        <v>1</v>
      </c>
      <c r="H834" s="59">
        <v>22</v>
      </c>
      <c r="I834" s="59">
        <f>VENTAS[[#This Row],[Cantidad]]*VENTAS[[#This Row],[Precio Venta]]</f>
        <v>22</v>
      </c>
      <c r="J834" s="59">
        <f>IF(VENTAS[[#This Row],[Nombre del Gestor]]&gt;1,  VENTAS[[#This Row],[Total]]*10%, 0)</f>
        <v>2.2000000000000002</v>
      </c>
      <c r="K834" s="59">
        <f>IFERROR(VLOOKUP(VENTAS[[#This Row],[Código del producto Vendido]],STOCK[],16,FALSE)*VENTAS[[#This Row],[Cantidad]] + VLOOKUP(VENTAS[[#This Row],[Código del producto Vendido]],STOCK[],19,FALSE)*VENTAS[[#This Row],[Cantidad]],VENTAS[[#This Row],[Total]])</f>
        <v>13.944444444444445</v>
      </c>
      <c r="L834" s="59">
        <f>VENTAS[[#This Row],[Total]]-VENTAS[[#This Row],[Comisión 10%]]-VENTAS[[#This Row],[Costo SIN Comision]]</f>
        <v>5.8555555555555561</v>
      </c>
      <c r="M834" s="59"/>
    </row>
    <row r="835" spans="1:13" ht="20" customHeight="1">
      <c r="A835" s="56">
        <v>45387</v>
      </c>
      <c r="B835" s="57"/>
      <c r="C835" s="57" t="s">
        <v>2078</v>
      </c>
      <c r="D835" s="57" t="s">
        <v>2014</v>
      </c>
      <c r="E835" s="57" t="s">
        <v>676</v>
      </c>
      <c r="F835" s="58" t="str">
        <f>IFERROR(VLOOKUP(VENTAS[[#This Row],[Código del producto Vendido]],STOCK[],5,FALSE),"-")</f>
        <v xml:space="preserve">Bañador una pieza de color combinado </v>
      </c>
      <c r="G835" s="58">
        <v>1</v>
      </c>
      <c r="H835" s="59">
        <v>18</v>
      </c>
      <c r="I835" s="59">
        <f>VENTAS[[#This Row],[Cantidad]]*VENTAS[[#This Row],[Precio Venta]]</f>
        <v>18</v>
      </c>
      <c r="J835" s="59">
        <f>IF(VENTAS[[#This Row],[Nombre del Gestor]]&gt;1,  VENTAS[[#This Row],[Total]]*10%, 0)</f>
        <v>1.8</v>
      </c>
      <c r="K835" s="59">
        <f>IFERROR(VLOOKUP(VENTAS[[#This Row],[Código del producto Vendido]],STOCK[],16,FALSE)*VENTAS[[#This Row],[Cantidad]] + VLOOKUP(VENTAS[[#This Row],[Código del producto Vendido]],STOCK[],19,FALSE)*VENTAS[[#This Row],[Cantidad]],VENTAS[[#This Row],[Total]])</f>
        <v>9.6666666666666679</v>
      </c>
      <c r="L835" s="59">
        <f>VENTAS[[#This Row],[Total]]-VENTAS[[#This Row],[Comisión 10%]]-VENTAS[[#This Row],[Costo SIN Comision]]</f>
        <v>6.5333333333333314</v>
      </c>
      <c r="M835" s="59"/>
    </row>
    <row r="836" spans="1:13" ht="20" customHeight="1">
      <c r="A836" s="56">
        <v>45387</v>
      </c>
      <c r="B836" s="57"/>
      <c r="C836" s="57" t="s">
        <v>2078</v>
      </c>
      <c r="D836" s="57" t="s">
        <v>2014</v>
      </c>
      <c r="E836" s="57" t="s">
        <v>708</v>
      </c>
      <c r="F836" s="58" t="str">
        <f>IFERROR(VLOOKUP(VENTAS[[#This Row],[Código del producto Vendido]],STOCK[],5,FALSE),"-")</f>
        <v>Bañador de talle alto con vuelos</v>
      </c>
      <c r="G836" s="58">
        <v>1</v>
      </c>
      <c r="H836" s="59">
        <v>22</v>
      </c>
      <c r="I836" s="59">
        <f>VENTAS[[#This Row],[Cantidad]]*VENTAS[[#This Row],[Precio Venta]]</f>
        <v>22</v>
      </c>
      <c r="J836" s="59">
        <f>IF(VENTAS[[#This Row],[Nombre del Gestor]]&gt;1,  VENTAS[[#This Row],[Total]]*10%, 0)</f>
        <v>2.2000000000000002</v>
      </c>
      <c r="K836" s="59">
        <f>IFERROR(VLOOKUP(VENTAS[[#This Row],[Código del producto Vendido]],STOCK[],16,FALSE)*VENTAS[[#This Row],[Cantidad]] + VLOOKUP(VENTAS[[#This Row],[Código del producto Vendido]],STOCK[],19,FALSE)*VENTAS[[#This Row],[Cantidad]],VENTAS[[#This Row],[Total]])</f>
        <v>12.480555555555554</v>
      </c>
      <c r="L836" s="59">
        <f>VENTAS[[#This Row],[Total]]-VENTAS[[#This Row],[Comisión 10%]]-VENTAS[[#This Row],[Costo SIN Comision]]</f>
        <v>7.3194444444444464</v>
      </c>
      <c r="M836" s="59"/>
    </row>
    <row r="837" spans="1:13" ht="20" customHeight="1">
      <c r="A837" s="56">
        <v>45390</v>
      </c>
      <c r="B837" s="57"/>
      <c r="C837" s="57"/>
      <c r="D837" s="57" t="s">
        <v>2014</v>
      </c>
      <c r="E837" s="57" t="s">
        <v>1720</v>
      </c>
      <c r="F837" s="58" t="str">
        <f>IFERROR(VLOOKUP(VENTAS[[#This Row],[Código del producto Vendido]],STOCK[],5,FALSE),"-")</f>
        <v>Traje de baño de mangas estampadas</v>
      </c>
      <c r="G837" s="58">
        <v>2</v>
      </c>
      <c r="H837" s="59">
        <v>25</v>
      </c>
      <c r="I837" s="59">
        <f>VENTAS[[#This Row],[Cantidad]]*VENTAS[[#This Row],[Precio Venta]]</f>
        <v>50</v>
      </c>
      <c r="J837" s="59">
        <f>IF(VENTAS[[#This Row],[Nombre del Gestor]]&gt;1,  VENTAS[[#This Row],[Total]]*10%, 0)</f>
        <v>5</v>
      </c>
      <c r="K837" s="59">
        <f>IFERROR(VLOOKUP(VENTAS[[#This Row],[Código del producto Vendido]],STOCK[],16,FALSE)*VENTAS[[#This Row],[Cantidad]] + VLOOKUP(VENTAS[[#This Row],[Código del producto Vendido]],STOCK[],19,FALSE)*VENTAS[[#This Row],[Cantidad]],VENTAS[[#This Row],[Total]])</f>
        <v>24.823529411764707</v>
      </c>
      <c r="L837" s="59">
        <f>VENTAS[[#This Row],[Total]]-VENTAS[[#This Row],[Comisión 10%]]-VENTAS[[#This Row],[Costo SIN Comision]]</f>
        <v>20.176470588235293</v>
      </c>
      <c r="M837" s="59"/>
    </row>
    <row r="838" spans="1:13" ht="20" customHeight="1">
      <c r="A838" s="56">
        <v>45389</v>
      </c>
      <c r="B838" s="57"/>
      <c r="C838" s="57"/>
      <c r="D838" s="57" t="s">
        <v>2014</v>
      </c>
      <c r="E838" s="57" t="s">
        <v>1706</v>
      </c>
      <c r="F838" s="58" t="str">
        <f>IFERROR(VLOOKUP(VENTAS[[#This Row],[Código del producto Vendido]],STOCK[],5,FALSE),"-")</f>
        <v>Conjunto de bikini moca</v>
      </c>
      <c r="G838" s="58">
        <v>1</v>
      </c>
      <c r="H838" s="59">
        <v>20</v>
      </c>
      <c r="I838" s="59">
        <f>VENTAS[[#This Row],[Cantidad]]*VENTAS[[#This Row],[Precio Venta]]</f>
        <v>20</v>
      </c>
      <c r="J838" s="59">
        <f>IF(VENTAS[[#This Row],[Nombre del Gestor]]&gt;1,  VENTAS[[#This Row],[Total]]*10%, 0)</f>
        <v>2</v>
      </c>
      <c r="K838" s="59">
        <f>IFERROR(VLOOKUP(VENTAS[[#This Row],[Código del producto Vendido]],STOCK[],16,FALSE)*VENTAS[[#This Row],[Cantidad]] + VLOOKUP(VENTAS[[#This Row],[Código del producto Vendido]],STOCK[],19,FALSE)*VENTAS[[#This Row],[Cantidad]],VENTAS[[#This Row],[Total]])</f>
        <v>12.352941176470589</v>
      </c>
      <c r="L838" s="59">
        <f>VENTAS[[#This Row],[Total]]-VENTAS[[#This Row],[Comisión 10%]]-VENTAS[[#This Row],[Costo SIN Comision]]</f>
        <v>5.6470588235294112</v>
      </c>
      <c r="M838" s="59"/>
    </row>
    <row r="839" spans="1:13" ht="20" customHeight="1">
      <c r="A839" s="56" t="s">
        <v>1498</v>
      </c>
      <c r="B839" s="57"/>
      <c r="C839" s="57"/>
      <c r="D839" s="57"/>
      <c r="E839" s="57" t="s">
        <v>884</v>
      </c>
      <c r="F839" s="58" t="str">
        <f>IFERROR(VLOOKUP(VENTAS[[#This Row],[Código del producto Vendido]],STOCK[],5,FALSE),"-")</f>
        <v>Bañador despalda descubierta</v>
      </c>
      <c r="G839" s="58">
        <v>1</v>
      </c>
      <c r="H839" s="59">
        <v>25</v>
      </c>
      <c r="I839" s="59">
        <f>VENTAS[[#This Row],[Cantidad]]*VENTAS[[#This Row],[Precio Venta]]</f>
        <v>25</v>
      </c>
      <c r="J839" s="59">
        <f>IF(VENTAS[[#This Row],[Nombre del Gestor]]&gt;1,  VENTAS[[#This Row],[Total]]*10%, 0)</f>
        <v>0</v>
      </c>
      <c r="K839" s="59">
        <f>IFERROR(VLOOKUP(VENTAS[[#This Row],[Código del producto Vendido]],STOCK[],16,FALSE)*VENTAS[[#This Row],[Cantidad]] + VLOOKUP(VENTAS[[#This Row],[Código del producto Vendido]],STOCK[],19,FALSE)*VENTAS[[#This Row],[Cantidad]],VENTAS[[#This Row],[Total]])</f>
        <v>15.324999999999999</v>
      </c>
      <c r="L839" s="59">
        <f>VENTAS[[#This Row],[Total]]-VENTAS[[#This Row],[Comisión 10%]]-VENTAS[[#This Row],[Costo SIN Comision]]</f>
        <v>9.6750000000000007</v>
      </c>
      <c r="M839" s="59"/>
    </row>
    <row r="840" spans="1:13" ht="20" customHeight="1">
      <c r="A840" s="56">
        <v>45386</v>
      </c>
      <c r="B840" s="57"/>
      <c r="C840" s="57"/>
      <c r="D840" s="57" t="s">
        <v>2014</v>
      </c>
      <c r="E840" s="57" t="s">
        <v>675</v>
      </c>
      <c r="F840" s="58" t="str">
        <f>IFERROR(VLOOKUP(VENTAS[[#This Row],[Código del producto Vendido]],STOCK[],5,FALSE),"-")</f>
        <v>Vestido Bohemio</v>
      </c>
      <c r="G840" s="58">
        <v>1</v>
      </c>
      <c r="H840" s="59">
        <v>20</v>
      </c>
      <c r="I840" s="59">
        <f>VENTAS[[#This Row],[Cantidad]]*VENTAS[[#This Row],[Precio Venta]]</f>
        <v>20</v>
      </c>
      <c r="J840" s="59">
        <f>IF(VENTAS[[#This Row],[Nombre del Gestor]]&gt;1,  VENTAS[[#This Row],[Total]]*10%, 0)</f>
        <v>2</v>
      </c>
      <c r="K840" s="59">
        <f>IFERROR(VLOOKUP(VENTAS[[#This Row],[Código del producto Vendido]],STOCK[],16,FALSE)*VENTAS[[#This Row],[Cantidad]] + VLOOKUP(VENTAS[[#This Row],[Código del producto Vendido]],STOCK[],19,FALSE)*VENTAS[[#This Row],[Cantidad]],VENTAS[[#This Row],[Total]])</f>
        <v>12.570555555555554</v>
      </c>
      <c r="L840" s="59">
        <f>VENTAS[[#This Row],[Total]]-VENTAS[[#This Row],[Comisión 10%]]-VENTAS[[#This Row],[Costo SIN Comision]]</f>
        <v>5.4294444444444458</v>
      </c>
      <c r="M840" s="59"/>
    </row>
    <row r="841" spans="1:13" ht="20" customHeight="1">
      <c r="A841" s="56">
        <v>45383</v>
      </c>
      <c r="B841" s="57"/>
      <c r="C841" s="57"/>
      <c r="D841" s="57" t="s">
        <v>2014</v>
      </c>
      <c r="E841" s="57" t="s">
        <v>1249</v>
      </c>
      <c r="F841" s="58" t="str">
        <f>IFERROR(VLOOKUP(VENTAS[[#This Row],[Código del producto Vendido]],STOCK[],5,FALSE),"-")</f>
        <v>Jean MOM con rotos</v>
      </c>
      <c r="G841" s="58">
        <v>1</v>
      </c>
      <c r="H841" s="59">
        <v>32</v>
      </c>
      <c r="I841" s="59">
        <f>VENTAS[[#This Row],[Cantidad]]*VENTAS[[#This Row],[Precio Venta]]</f>
        <v>32</v>
      </c>
      <c r="J841" s="59">
        <f>IF(VENTAS[[#This Row],[Nombre del Gestor]]&gt;1,  VENTAS[[#This Row],[Total]]*10%, 0)</f>
        <v>3.2</v>
      </c>
      <c r="K841" s="59">
        <f>IFERROR(VLOOKUP(VENTAS[[#This Row],[Código del producto Vendido]],STOCK[],16,FALSE)*VENTAS[[#This Row],[Cantidad]] + VLOOKUP(VENTAS[[#This Row],[Código del producto Vendido]],STOCK[],19,FALSE)*VENTAS[[#This Row],[Cantidad]],VENTAS[[#This Row],[Total]])</f>
        <v>20</v>
      </c>
      <c r="L841" s="59">
        <f>VENTAS[[#This Row],[Total]]-VENTAS[[#This Row],[Comisión 10%]]-VENTAS[[#This Row],[Costo SIN Comision]]</f>
        <v>8.8000000000000007</v>
      </c>
      <c r="M841" s="59"/>
    </row>
    <row r="842" spans="1:13" ht="20" customHeight="1">
      <c r="A842" s="56">
        <v>45393</v>
      </c>
      <c r="B842" s="57"/>
      <c r="C842" s="57"/>
      <c r="D842" s="57" t="s">
        <v>2014</v>
      </c>
      <c r="E842" s="57" t="s">
        <v>1103</v>
      </c>
      <c r="F842" s="58" t="str">
        <f>IFERROR(VLOOKUP(VENTAS[[#This Row],[Código del producto Vendido]],STOCK[],5,FALSE),"-")</f>
        <v>Jean ajustado Claro</v>
      </c>
      <c r="G842" s="58">
        <v>1</v>
      </c>
      <c r="H842" s="59">
        <v>32</v>
      </c>
      <c r="I842" s="59">
        <f>VENTAS[[#This Row],[Cantidad]]*VENTAS[[#This Row],[Precio Venta]]</f>
        <v>32</v>
      </c>
      <c r="J842" s="59">
        <f>IF(VENTAS[[#This Row],[Nombre del Gestor]]&gt;1,  VENTAS[[#This Row],[Total]]*10%, 0)</f>
        <v>3.2</v>
      </c>
      <c r="K842" s="59">
        <f>IFERROR(VLOOKUP(VENTAS[[#This Row],[Código del producto Vendido]],STOCK[],16,FALSE)*VENTAS[[#This Row],[Cantidad]] + VLOOKUP(VENTAS[[#This Row],[Código del producto Vendido]],STOCK[],19,FALSE)*VENTAS[[#This Row],[Cantidad]],VENTAS[[#This Row],[Total]])</f>
        <v>23.79</v>
      </c>
      <c r="L842" s="59">
        <f>VENTAS[[#This Row],[Total]]-VENTAS[[#This Row],[Comisión 10%]]-VENTAS[[#This Row],[Costo SIN Comision]]</f>
        <v>5.0100000000000016</v>
      </c>
      <c r="M842" s="59"/>
    </row>
    <row r="843" spans="1:13" ht="20" customHeight="1">
      <c r="A843" s="56">
        <v>45385</v>
      </c>
      <c r="B843" s="57"/>
      <c r="C843" s="57"/>
      <c r="D843" s="57" t="s">
        <v>2014</v>
      </c>
      <c r="E843" s="57" t="s">
        <v>1392</v>
      </c>
      <c r="F843" s="58" t="str">
        <f>IFERROR(VLOOKUP(VENTAS[[#This Row],[Código del producto Vendido]],STOCK[],5,FALSE),"-")</f>
        <v>Sandalias de tiras</v>
      </c>
      <c r="G843" s="58">
        <v>2</v>
      </c>
      <c r="H843" s="59">
        <v>25</v>
      </c>
      <c r="I843" s="59">
        <f>VENTAS[[#This Row],[Cantidad]]*VENTAS[[#This Row],[Precio Venta]]</f>
        <v>50</v>
      </c>
      <c r="J843" s="59">
        <f>IF(VENTAS[[#This Row],[Nombre del Gestor]]&gt;1,  VENTAS[[#This Row],[Total]]*10%, 0)</f>
        <v>5</v>
      </c>
      <c r="K843" s="59">
        <f>IFERROR(VLOOKUP(VENTAS[[#This Row],[Código del producto Vendido]],STOCK[],16,FALSE)*VENTAS[[#This Row],[Cantidad]] + VLOOKUP(VENTAS[[#This Row],[Código del producto Vendido]],STOCK[],19,FALSE)*VENTAS[[#This Row],[Cantidad]],VENTAS[[#This Row],[Total]])</f>
        <v>28</v>
      </c>
      <c r="L843" s="59">
        <f>VENTAS[[#This Row],[Total]]-VENTAS[[#This Row],[Comisión 10%]]-VENTAS[[#This Row],[Costo SIN Comision]]</f>
        <v>17</v>
      </c>
      <c r="M843" s="59"/>
    </row>
    <row r="844" spans="1:13" ht="20" customHeight="1">
      <c r="A844" s="56">
        <v>45393</v>
      </c>
      <c r="B844" s="57"/>
      <c r="C844" s="57"/>
      <c r="D844" s="57"/>
      <c r="E844" s="57" t="s">
        <v>1969</v>
      </c>
      <c r="F844" s="58" t="str">
        <f>IFERROR(VLOOKUP(VENTAS[[#This Row],[Código del producto Vendido]],STOCK[],5,FALSE),"-")</f>
        <v>Blusa estampada geométrica</v>
      </c>
      <c r="G844" s="58">
        <v>1</v>
      </c>
      <c r="H844" s="59">
        <v>3</v>
      </c>
      <c r="I844" s="59">
        <f>VENTAS[[#This Row],[Cantidad]]*VENTAS[[#This Row],[Precio Venta]]</f>
        <v>3</v>
      </c>
      <c r="J844" s="59">
        <f>IF(VENTAS[[#This Row],[Nombre del Gestor]]&gt;1,  VENTAS[[#This Row],[Total]]*10%, 0)</f>
        <v>0</v>
      </c>
      <c r="K844" s="59">
        <f>IFERROR(VLOOKUP(VENTAS[[#This Row],[Código del producto Vendido]],STOCK[],16,FALSE)*VENTAS[[#This Row],[Cantidad]] + VLOOKUP(VENTAS[[#This Row],[Código del producto Vendido]],STOCK[],19,FALSE)*VENTAS[[#This Row],[Cantidad]],VENTAS[[#This Row],[Total]])</f>
        <v>0</v>
      </c>
      <c r="L844" s="59">
        <f>VENTAS[[#This Row],[Total]]-VENTAS[[#This Row],[Comisión 10%]]-VENTAS[[#This Row],[Costo SIN Comision]]</f>
        <v>3</v>
      </c>
      <c r="M844" s="59" t="s">
        <v>2123</v>
      </c>
    </row>
    <row r="845" spans="1:13" ht="20" customHeight="1">
      <c r="A845" s="56">
        <v>45391</v>
      </c>
      <c r="B845" s="57"/>
      <c r="C845" s="57" t="s">
        <v>1163</v>
      </c>
      <c r="D845" s="57"/>
      <c r="E845" s="57" t="s">
        <v>1813</v>
      </c>
      <c r="F845" s="58" t="str">
        <f>IFERROR(VLOOKUP(VENTAS[[#This Row],[Código del producto Vendido]],STOCK[],5,FALSE),"-")</f>
        <v>Blazer entallado</v>
      </c>
      <c r="G845" s="58">
        <v>1</v>
      </c>
      <c r="H845" s="59">
        <v>40</v>
      </c>
      <c r="I845" s="59">
        <f>VENTAS[[#This Row],[Cantidad]]*VENTAS[[#This Row],[Precio Venta]]</f>
        <v>40</v>
      </c>
      <c r="J845" s="59">
        <f>IF(VENTAS[[#This Row],[Nombre del Gestor]]&gt;1,  VENTAS[[#This Row],[Total]]*10%, 0)</f>
        <v>0</v>
      </c>
      <c r="K845" s="59">
        <f>IFERROR(VLOOKUP(VENTAS[[#This Row],[Código del producto Vendido]],STOCK[],16,FALSE)*VENTAS[[#This Row],[Cantidad]] + VLOOKUP(VENTAS[[#This Row],[Código del producto Vendido]],STOCK[],19,FALSE)*VENTAS[[#This Row],[Cantidad]],VENTAS[[#This Row],[Total]])</f>
        <v>24.29</v>
      </c>
      <c r="L845" s="59">
        <f>VENTAS[[#This Row],[Total]]-VENTAS[[#This Row],[Comisión 10%]]-VENTAS[[#This Row],[Costo SIN Comision]]</f>
        <v>15.71</v>
      </c>
      <c r="M845" s="59"/>
    </row>
    <row r="846" spans="1:13" ht="20" customHeight="1">
      <c r="A846" s="56">
        <v>45391</v>
      </c>
      <c r="B846" s="57"/>
      <c r="C846" s="57" t="s">
        <v>1163</v>
      </c>
      <c r="D846" s="57"/>
      <c r="E846" s="57" t="s">
        <v>1698</v>
      </c>
      <c r="F846" s="58" t="str">
        <f>IFERROR(VLOOKUP(VENTAS[[#This Row],[Código del producto Vendido]],STOCK[],5,FALSE),"-")</f>
        <v>Sandalias minimalistas de tacón</v>
      </c>
      <c r="G846" s="58">
        <v>1</v>
      </c>
      <c r="H846" s="59">
        <v>45</v>
      </c>
      <c r="I846" s="59">
        <f>VENTAS[[#This Row],[Cantidad]]*VENTAS[[#This Row],[Precio Venta]]</f>
        <v>45</v>
      </c>
      <c r="J846" s="59">
        <f>IF(VENTAS[[#This Row],[Nombre del Gestor]]&gt;1,  VENTAS[[#This Row],[Total]]*10%, 0)</f>
        <v>0</v>
      </c>
      <c r="K846" s="59">
        <f>IFERROR(VLOOKUP(VENTAS[[#This Row],[Código del producto Vendido]],STOCK[],16,FALSE)*VENTAS[[#This Row],[Cantidad]] + VLOOKUP(VENTAS[[#This Row],[Código del producto Vendido]],STOCK[],19,FALSE)*VENTAS[[#This Row],[Cantidad]],VENTAS[[#This Row],[Total]])</f>
        <v>17.36</v>
      </c>
      <c r="L846" s="59">
        <f>VENTAS[[#This Row],[Total]]-VENTAS[[#This Row],[Comisión 10%]]-VENTAS[[#This Row],[Costo SIN Comision]]</f>
        <v>27.64</v>
      </c>
      <c r="M846" s="59"/>
    </row>
    <row r="847" spans="1:13" ht="20" customHeight="1">
      <c r="A847" s="56">
        <v>45394</v>
      </c>
      <c r="B847" s="57"/>
      <c r="C847" s="57"/>
      <c r="D847" s="57"/>
      <c r="E847" s="57" t="s">
        <v>1824</v>
      </c>
      <c r="F847" s="58" t="str">
        <f>IFERROR(VLOOKUP(VENTAS[[#This Row],[Código del producto Vendido]],STOCK[],5,FALSE),"-")</f>
        <v>Bolso mochila Rojo</v>
      </c>
      <c r="G847" s="58">
        <v>1</v>
      </c>
      <c r="H847" s="59">
        <v>25</v>
      </c>
      <c r="I847" s="59">
        <f>VENTAS[[#This Row],[Cantidad]]*VENTAS[[#This Row],[Precio Venta]]</f>
        <v>25</v>
      </c>
      <c r="J847" s="59">
        <f>IF(VENTAS[[#This Row],[Nombre del Gestor]]&gt;1,  VENTAS[[#This Row],[Total]]*10%, 0)</f>
        <v>0</v>
      </c>
      <c r="K847" s="59">
        <f>IFERROR(VLOOKUP(VENTAS[[#This Row],[Código del producto Vendido]],STOCK[],16,FALSE)*VENTAS[[#This Row],[Cantidad]] + VLOOKUP(VENTAS[[#This Row],[Código del producto Vendido]],STOCK[],19,FALSE)*VENTAS[[#This Row],[Cantidad]],VENTAS[[#This Row],[Total]])</f>
        <v>11.770000000000001</v>
      </c>
      <c r="L847" s="59">
        <f>VENTAS[[#This Row],[Total]]-VENTAS[[#This Row],[Comisión 10%]]-VENTAS[[#This Row],[Costo SIN Comision]]</f>
        <v>13.229999999999999</v>
      </c>
      <c r="M847" s="59"/>
    </row>
    <row r="848" spans="1:13" ht="20" customHeight="1">
      <c r="A848" s="56">
        <v>45394</v>
      </c>
      <c r="B848" s="57"/>
      <c r="C848" s="57" t="s">
        <v>2124</v>
      </c>
      <c r="D848" s="57"/>
      <c r="E848" s="57" t="s">
        <v>1823</v>
      </c>
      <c r="F848" s="58" t="str">
        <f>IFERROR(VLOOKUP(VENTAS[[#This Row],[Código del producto Vendido]],STOCK[],5,FALSE),"-")</f>
        <v>Bolso mochila estampado</v>
      </c>
      <c r="G848" s="58">
        <v>1</v>
      </c>
      <c r="H848" s="59">
        <v>25</v>
      </c>
      <c r="I848" s="59">
        <f>VENTAS[[#This Row],[Cantidad]]*VENTAS[[#This Row],[Precio Venta]]</f>
        <v>25</v>
      </c>
      <c r="J848" s="59">
        <f>IF(VENTAS[[#This Row],[Nombre del Gestor]]&gt;1,  VENTAS[[#This Row],[Total]]*10%, 0)</f>
        <v>0</v>
      </c>
      <c r="K848" s="59">
        <f>IFERROR(VLOOKUP(VENTAS[[#This Row],[Código del producto Vendido]],STOCK[],16,FALSE)*VENTAS[[#This Row],[Cantidad]] + VLOOKUP(VENTAS[[#This Row],[Código del producto Vendido]],STOCK[],19,FALSE)*VENTAS[[#This Row],[Cantidad]],VENTAS[[#This Row],[Total]])</f>
        <v>12.620000000000001</v>
      </c>
      <c r="L848" s="59">
        <f>VENTAS[[#This Row],[Total]]-VENTAS[[#This Row],[Comisión 10%]]-VENTAS[[#This Row],[Costo SIN Comision]]</f>
        <v>12.379999999999999</v>
      </c>
      <c r="M848" s="59"/>
    </row>
    <row r="849" spans="1:13" ht="20" customHeight="1">
      <c r="A849" s="56">
        <v>45394</v>
      </c>
      <c r="B849" s="57"/>
      <c r="C849" s="57" t="s">
        <v>1731</v>
      </c>
      <c r="D849" s="57"/>
      <c r="E849" s="57" t="s">
        <v>1825</v>
      </c>
      <c r="F849" s="58" t="str">
        <f>IFERROR(VLOOKUP(VENTAS[[#This Row],[Código del producto Vendido]],STOCK[],5,FALSE),"-")</f>
        <v>Blusa estampada de Lunares</v>
      </c>
      <c r="G849" s="58">
        <v>1</v>
      </c>
      <c r="H849" s="59">
        <v>14</v>
      </c>
      <c r="I849" s="59">
        <f>VENTAS[[#This Row],[Cantidad]]*VENTAS[[#This Row],[Precio Venta]]</f>
        <v>14</v>
      </c>
      <c r="J849" s="59">
        <f>IF(VENTAS[[#This Row],[Nombre del Gestor]]&gt;1,  VENTAS[[#This Row],[Total]]*10%, 0)</f>
        <v>0</v>
      </c>
      <c r="K849" s="59">
        <f>IFERROR(VLOOKUP(VENTAS[[#This Row],[Código del producto Vendido]],STOCK[],16,FALSE)*VENTAS[[#This Row],[Cantidad]] + VLOOKUP(VENTAS[[#This Row],[Código del producto Vendido]],STOCK[],19,FALSE)*VENTAS[[#This Row],[Cantidad]],VENTAS[[#This Row],[Total]])</f>
        <v>9.1999999999999993</v>
      </c>
      <c r="L849" s="59">
        <f>VENTAS[[#This Row],[Total]]-VENTAS[[#This Row],[Comisión 10%]]-VENTAS[[#This Row],[Costo SIN Comision]]</f>
        <v>4.8000000000000007</v>
      </c>
      <c r="M849" s="59"/>
    </row>
    <row r="850" spans="1:13" ht="20" customHeight="1">
      <c r="A850" s="56">
        <v>45394</v>
      </c>
      <c r="B850" s="57"/>
      <c r="C850" s="57"/>
      <c r="D850" s="57" t="s">
        <v>2014</v>
      </c>
      <c r="E850" s="57" t="s">
        <v>1808</v>
      </c>
      <c r="F850" s="58" t="str">
        <f>IFERROR(VLOOKUP(VENTAS[[#This Row],[Código del producto Vendido]],STOCK[],5,FALSE),"-")</f>
        <v>Bolso Baguette Rojo</v>
      </c>
      <c r="G850" s="58">
        <v>1</v>
      </c>
      <c r="H850" s="59">
        <v>25</v>
      </c>
      <c r="I850" s="59">
        <f>VENTAS[[#This Row],[Cantidad]]*VENTAS[[#This Row],[Precio Venta]]</f>
        <v>25</v>
      </c>
      <c r="J850" s="59">
        <f>IF(VENTAS[[#This Row],[Nombre del Gestor]]&gt;1,  VENTAS[[#This Row],[Total]]*10%, 0)</f>
        <v>2.5</v>
      </c>
      <c r="K850" s="59">
        <f>IFERROR(VLOOKUP(VENTAS[[#This Row],[Código del producto Vendido]],STOCK[],16,FALSE)*VENTAS[[#This Row],[Cantidad]] + VLOOKUP(VENTAS[[#This Row],[Código del producto Vendido]],STOCK[],19,FALSE)*VENTAS[[#This Row],[Cantidad]],VENTAS[[#This Row],[Total]])</f>
        <v>15.790000000000001</v>
      </c>
      <c r="L850" s="59">
        <f>VENTAS[[#This Row],[Total]]-VENTAS[[#This Row],[Comisión 10%]]-VENTAS[[#This Row],[Costo SIN Comision]]</f>
        <v>6.7099999999999991</v>
      </c>
      <c r="M850" s="59"/>
    </row>
    <row r="851" spans="1:13" ht="20" customHeight="1">
      <c r="A851" s="56">
        <v>45394</v>
      </c>
      <c r="B851" s="57"/>
      <c r="C851" s="57"/>
      <c r="D851" s="57" t="s">
        <v>2014</v>
      </c>
      <c r="E851" s="57" t="s">
        <v>1806</v>
      </c>
      <c r="F851" s="58" t="str">
        <f>IFERROR(VLOOKUP(VENTAS[[#This Row],[Código del producto Vendido]],STOCK[],5,FALSE),"-")</f>
        <v>Crossbody Bag Blanco Lacado</v>
      </c>
      <c r="G851" s="58">
        <v>1</v>
      </c>
      <c r="H851" s="59">
        <v>20</v>
      </c>
      <c r="I851" s="59">
        <f>VENTAS[[#This Row],[Cantidad]]*VENTAS[[#This Row],[Precio Venta]]</f>
        <v>20</v>
      </c>
      <c r="J851" s="59">
        <f>IF(VENTAS[[#This Row],[Nombre del Gestor]]&gt;1,  VENTAS[[#This Row],[Total]]*10%, 0)</f>
        <v>2</v>
      </c>
      <c r="K851" s="59">
        <f>IFERROR(VLOOKUP(VENTAS[[#This Row],[Código del producto Vendido]],STOCK[],16,FALSE)*VENTAS[[#This Row],[Cantidad]] + VLOOKUP(VENTAS[[#This Row],[Código del producto Vendido]],STOCK[],19,FALSE)*VENTAS[[#This Row],[Cantidad]],VENTAS[[#This Row],[Total]])</f>
        <v>10.790000000000001</v>
      </c>
      <c r="L851" s="59">
        <f>VENTAS[[#This Row],[Total]]-VENTAS[[#This Row],[Comisión 10%]]-VENTAS[[#This Row],[Costo SIN Comision]]</f>
        <v>7.2099999999999991</v>
      </c>
      <c r="M851" s="59"/>
    </row>
    <row r="852" spans="1:13" ht="20" customHeight="1">
      <c r="A852" s="56">
        <v>45394</v>
      </c>
      <c r="B852" s="57"/>
      <c r="C852" s="57"/>
      <c r="D852" s="57"/>
      <c r="E852" s="57" t="s">
        <v>1697</v>
      </c>
      <c r="F852" s="58" t="str">
        <f>IFERROR(VLOOKUP(VENTAS[[#This Row],[Código del producto Vendido]],STOCK[],5,FALSE),"-")</f>
        <v>Camisa blanca estampado de ave</v>
      </c>
      <c r="G852" s="58">
        <v>1</v>
      </c>
      <c r="H852" s="59">
        <v>25</v>
      </c>
      <c r="I852" s="59">
        <f>VENTAS[[#This Row],[Cantidad]]*VENTAS[[#This Row],[Precio Venta]]</f>
        <v>25</v>
      </c>
      <c r="J852" s="59">
        <f>IF(VENTAS[[#This Row],[Nombre del Gestor]]&gt;1,  VENTAS[[#This Row],[Total]]*10%, 0)</f>
        <v>0</v>
      </c>
      <c r="K852" s="59">
        <f>IFERROR(VLOOKUP(VENTAS[[#This Row],[Código del producto Vendido]],STOCK[],16,FALSE)*VENTAS[[#This Row],[Cantidad]] + VLOOKUP(VENTAS[[#This Row],[Código del producto Vendido]],STOCK[],19,FALSE)*VENTAS[[#This Row],[Cantidad]],VENTAS[[#This Row],[Total]])</f>
        <v>12.941176470588236</v>
      </c>
      <c r="L852" s="59">
        <f>VENTAS[[#This Row],[Total]]-VENTAS[[#This Row],[Comisión 10%]]-VENTAS[[#This Row],[Costo SIN Comision]]</f>
        <v>12.058823529411764</v>
      </c>
      <c r="M852" s="59"/>
    </row>
    <row r="853" spans="1:13" ht="20" customHeight="1">
      <c r="A853" s="56" t="s">
        <v>1498</v>
      </c>
      <c r="B853" s="57"/>
      <c r="C853" s="57"/>
      <c r="D853" s="57"/>
      <c r="E853" s="57" t="s">
        <v>1328</v>
      </c>
      <c r="F853" s="58" t="str">
        <f>IFERROR(VLOOKUP(VENTAS[[#This Row],[Código del producto Vendido]],STOCK[],5,FALSE),"-")</f>
        <v>Pullover Dazy cuello redondo Blanco</v>
      </c>
      <c r="G853" s="58">
        <v>1</v>
      </c>
      <c r="H853" s="59">
        <v>13</v>
      </c>
      <c r="I853" s="59">
        <f>VENTAS[[#This Row],[Cantidad]]*VENTAS[[#This Row],[Precio Venta]]</f>
        <v>13</v>
      </c>
      <c r="J853" s="59">
        <f>IF(VENTAS[[#This Row],[Nombre del Gestor]]&gt;1,  VENTAS[[#This Row],[Total]]*10%, 0)</f>
        <v>0</v>
      </c>
      <c r="K853" s="59">
        <f>IFERROR(VLOOKUP(VENTAS[[#This Row],[Código del producto Vendido]],STOCK[],16,FALSE)*VENTAS[[#This Row],[Cantidad]] + VLOOKUP(VENTAS[[#This Row],[Código del producto Vendido]],STOCK[],19,FALSE)*VENTAS[[#This Row],[Cantidad]],VENTAS[[#This Row],[Total]])</f>
        <v>7.5</v>
      </c>
      <c r="L853" s="59">
        <f>VENTAS[[#This Row],[Total]]-VENTAS[[#This Row],[Comisión 10%]]-VENTAS[[#This Row],[Costo SIN Comision]]</f>
        <v>5.5</v>
      </c>
      <c r="M853" s="59"/>
    </row>
    <row r="854" spans="1:13" ht="20" customHeight="1">
      <c r="A854" s="56" t="s">
        <v>1498</v>
      </c>
      <c r="B854" s="57"/>
      <c r="C854" s="57"/>
      <c r="D854" s="57"/>
      <c r="E854" s="57" t="s">
        <v>632</v>
      </c>
      <c r="F854" s="58" t="str">
        <f>IFERROR(VLOOKUP(VENTAS[[#This Row],[Código del producto Vendido]],STOCK[],5,FALSE),"-")</f>
        <v>Vestido playera oversize</v>
      </c>
      <c r="G854" s="58">
        <v>1</v>
      </c>
      <c r="H854" s="59">
        <v>22</v>
      </c>
      <c r="I854" s="59">
        <f>VENTAS[[#This Row],[Cantidad]]*VENTAS[[#This Row],[Precio Venta]]</f>
        <v>22</v>
      </c>
      <c r="J854" s="59">
        <f>IF(VENTAS[[#This Row],[Nombre del Gestor]]&gt;1,  VENTAS[[#This Row],[Total]]*10%, 0)</f>
        <v>0</v>
      </c>
      <c r="K854" s="59">
        <f>IFERROR(VLOOKUP(VENTAS[[#This Row],[Código del producto Vendido]],STOCK[],16,FALSE)*VENTAS[[#This Row],[Cantidad]] + VLOOKUP(VENTAS[[#This Row],[Código del producto Vendido]],STOCK[],19,FALSE)*VENTAS[[#This Row],[Cantidad]],VENTAS[[#This Row],[Total]])</f>
        <v>13.388888888888889</v>
      </c>
      <c r="L854" s="59">
        <f>VENTAS[[#This Row],[Total]]-VENTAS[[#This Row],[Comisión 10%]]-VENTAS[[#This Row],[Costo SIN Comision]]</f>
        <v>8.6111111111111107</v>
      </c>
      <c r="M854" s="59"/>
    </row>
    <row r="855" spans="1:13" ht="20" customHeight="1">
      <c r="A855" s="56" t="s">
        <v>1498</v>
      </c>
      <c r="B855" s="57"/>
      <c r="C855" s="57"/>
      <c r="D855" s="57"/>
      <c r="E855" s="57" t="s">
        <v>622</v>
      </c>
      <c r="F855" s="58" t="str">
        <f>IFERROR(VLOOKUP(VENTAS[[#This Row],[Código del producto Vendido]],STOCK[],5,FALSE),"-")</f>
        <v>Vestido flor y botones</v>
      </c>
      <c r="G855" s="58">
        <v>1</v>
      </c>
      <c r="H855" s="59">
        <v>25</v>
      </c>
      <c r="I855" s="59">
        <f>VENTAS[[#This Row],[Cantidad]]*VENTAS[[#This Row],[Precio Venta]]</f>
        <v>25</v>
      </c>
      <c r="J855" s="59">
        <f>IF(VENTAS[[#This Row],[Nombre del Gestor]]&gt;1,  VENTAS[[#This Row],[Total]]*10%, 0)</f>
        <v>0</v>
      </c>
      <c r="K855" s="59">
        <f>IFERROR(VLOOKUP(VENTAS[[#This Row],[Código del producto Vendido]],STOCK[],16,FALSE)*VENTAS[[#This Row],[Cantidad]] + VLOOKUP(VENTAS[[#This Row],[Código del producto Vendido]],STOCK[],19,FALSE)*VENTAS[[#This Row],[Cantidad]],VENTAS[[#This Row],[Total]])</f>
        <v>16.760000000000002</v>
      </c>
      <c r="L855" s="59">
        <f>VENTAS[[#This Row],[Total]]-VENTAS[[#This Row],[Comisión 10%]]-VENTAS[[#This Row],[Costo SIN Comision]]</f>
        <v>8.2399999999999984</v>
      </c>
      <c r="M855" s="59"/>
    </row>
    <row r="856" spans="1:13" ht="20" customHeight="1">
      <c r="A856" s="56">
        <v>45401</v>
      </c>
      <c r="B856" s="57"/>
      <c r="C856" s="57"/>
      <c r="D856" s="57" t="s">
        <v>2014</v>
      </c>
      <c r="E856" s="57" t="s">
        <v>1820</v>
      </c>
      <c r="F856" s="58" t="str">
        <f>IFERROR(VLOOKUP(VENTAS[[#This Row],[Código del producto Vendido]],STOCK[],5,FALSE),"-")</f>
        <v>Bolso estampado de Lona</v>
      </c>
      <c r="G856" s="58">
        <v>3</v>
      </c>
      <c r="H856" s="59">
        <v>12</v>
      </c>
      <c r="I856" s="59">
        <f>VENTAS[[#This Row],[Cantidad]]*VENTAS[[#This Row],[Precio Venta]]</f>
        <v>36</v>
      </c>
      <c r="J856" s="59">
        <f>IF(VENTAS[[#This Row],[Nombre del Gestor]]&gt;1,  VENTAS[[#This Row],[Total]]*10%, 0)</f>
        <v>3.6</v>
      </c>
      <c r="K856" s="59">
        <f>IFERROR(VLOOKUP(VENTAS[[#This Row],[Código del producto Vendido]],STOCK[],16,FALSE)*VENTAS[[#This Row],[Cantidad]] + VLOOKUP(VENTAS[[#This Row],[Código del producto Vendido]],STOCK[],19,FALSE)*VENTAS[[#This Row],[Cantidad]],VENTAS[[#This Row],[Total]])</f>
        <v>19.5</v>
      </c>
      <c r="L856" s="59">
        <f>VENTAS[[#This Row],[Total]]-VENTAS[[#This Row],[Comisión 10%]]-VENTAS[[#This Row],[Costo SIN Comision]]</f>
        <v>12.899999999999999</v>
      </c>
      <c r="M856" s="59"/>
    </row>
    <row r="857" spans="1:13" ht="20" customHeight="1">
      <c r="A857" s="56">
        <v>45401</v>
      </c>
      <c r="B857" s="57"/>
      <c r="C857" s="57"/>
      <c r="D857" s="57"/>
      <c r="E857" s="57" t="s">
        <v>1257</v>
      </c>
      <c r="F857" s="58" t="str">
        <f>IFERROR(VLOOKUP(VENTAS[[#This Row],[Código del producto Vendido]],STOCK[],5,FALSE),"-")</f>
        <v>Sandalias blancas cruzadas</v>
      </c>
      <c r="G857" s="58">
        <v>1</v>
      </c>
      <c r="H857" s="59">
        <v>15</v>
      </c>
      <c r="I857" s="59">
        <f>VENTAS[[#This Row],[Cantidad]]*VENTAS[[#This Row],[Precio Venta]]</f>
        <v>15</v>
      </c>
      <c r="J857" s="59">
        <f>IF(VENTAS[[#This Row],[Nombre del Gestor]]&gt;1,  VENTAS[[#This Row],[Total]]*10%, 0)</f>
        <v>0</v>
      </c>
      <c r="K857" s="59">
        <f>IFERROR(VLOOKUP(VENTAS[[#This Row],[Código del producto Vendido]],STOCK[],16,FALSE)*VENTAS[[#This Row],[Cantidad]] + VLOOKUP(VENTAS[[#This Row],[Código del producto Vendido]],STOCK[],19,FALSE)*VENTAS[[#This Row],[Cantidad]],VENTAS[[#This Row],[Total]])</f>
        <v>11.49</v>
      </c>
      <c r="L857" s="59">
        <f>VENTAS[[#This Row],[Total]]-VENTAS[[#This Row],[Comisión 10%]]-VENTAS[[#This Row],[Costo SIN Comision]]</f>
        <v>3.51</v>
      </c>
      <c r="M857" s="59"/>
    </row>
    <row r="858" spans="1:13" ht="20" customHeight="1">
      <c r="A858" s="56">
        <v>45401</v>
      </c>
      <c r="B858" s="57"/>
      <c r="C858" s="57"/>
      <c r="D858" s="57"/>
      <c r="E858" s="57" t="s">
        <v>1729</v>
      </c>
      <c r="F858" s="58" t="str">
        <f>IFERROR(VLOOKUP(VENTAS[[#This Row],[Código del producto Vendido]],STOCK[],5,FALSE),"-")</f>
        <v>Chaleco de traje Crema</v>
      </c>
      <c r="G858" s="58">
        <v>1</v>
      </c>
      <c r="H858" s="59">
        <v>25</v>
      </c>
      <c r="I858" s="59">
        <f>VENTAS[[#This Row],[Cantidad]]*VENTAS[[#This Row],[Precio Venta]]</f>
        <v>25</v>
      </c>
      <c r="J858" s="59">
        <f>IF(VENTAS[[#This Row],[Nombre del Gestor]]&gt;1,  VENTAS[[#This Row],[Total]]*10%, 0)</f>
        <v>0</v>
      </c>
      <c r="K858" s="59">
        <f>IFERROR(VLOOKUP(VENTAS[[#This Row],[Código del producto Vendido]],STOCK[],16,FALSE)*VENTAS[[#This Row],[Cantidad]] + VLOOKUP(VENTAS[[#This Row],[Código del producto Vendido]],STOCK[],19,FALSE)*VENTAS[[#This Row],[Cantidad]],VENTAS[[#This Row],[Total]])</f>
        <v>17.941176470588236</v>
      </c>
      <c r="L858" s="59">
        <f>VENTAS[[#This Row],[Total]]-VENTAS[[#This Row],[Comisión 10%]]-VENTAS[[#This Row],[Costo SIN Comision]]</f>
        <v>7.0588235294117645</v>
      </c>
      <c r="M858" s="59"/>
    </row>
    <row r="859" spans="1:13" ht="20" customHeight="1">
      <c r="A859" s="56">
        <v>45401</v>
      </c>
      <c r="B859" s="57"/>
      <c r="C859" s="57"/>
      <c r="D859" s="57"/>
      <c r="E859" s="57" t="s">
        <v>1808</v>
      </c>
      <c r="F859" s="58" t="str">
        <f>IFERROR(VLOOKUP(VENTAS[[#This Row],[Código del producto Vendido]],STOCK[],5,FALSE),"-")</f>
        <v>Bolso Baguette Rojo</v>
      </c>
      <c r="G859" s="58">
        <v>1</v>
      </c>
      <c r="H859" s="59">
        <v>25</v>
      </c>
      <c r="I859" s="59">
        <f>VENTAS[[#This Row],[Cantidad]]*VENTAS[[#This Row],[Precio Venta]]</f>
        <v>25</v>
      </c>
      <c r="J859" s="59">
        <f>IF(VENTAS[[#This Row],[Nombre del Gestor]]&gt;1,  VENTAS[[#This Row],[Total]]*10%, 0)</f>
        <v>0</v>
      </c>
      <c r="K859" s="59">
        <f>IFERROR(VLOOKUP(VENTAS[[#This Row],[Código del producto Vendido]],STOCK[],16,FALSE)*VENTAS[[#This Row],[Cantidad]] + VLOOKUP(VENTAS[[#This Row],[Código del producto Vendido]],STOCK[],19,FALSE)*VENTAS[[#This Row],[Cantidad]],VENTAS[[#This Row],[Total]])</f>
        <v>15.790000000000001</v>
      </c>
      <c r="L859" s="59">
        <f>VENTAS[[#This Row],[Total]]-VENTAS[[#This Row],[Comisión 10%]]-VENTAS[[#This Row],[Costo SIN Comision]]</f>
        <v>9.2099999999999991</v>
      </c>
      <c r="M859" s="59"/>
    </row>
    <row r="860" spans="1:13" ht="20" customHeight="1">
      <c r="A860" s="56">
        <v>45404</v>
      </c>
      <c r="B860" s="57"/>
      <c r="C860" s="57"/>
      <c r="D860" s="57" t="s">
        <v>2014</v>
      </c>
      <c r="E860" s="57" t="s">
        <v>1295</v>
      </c>
      <c r="F860" s="58" t="str">
        <f>IFERROR(VLOOKUP(VENTAS[[#This Row],[Código del producto Vendido]],STOCK[],5,FALSE),"-")</f>
        <v>Pantalón alto de bajo elegante</v>
      </c>
      <c r="G860" s="58">
        <v>1</v>
      </c>
      <c r="H860" s="59">
        <v>32</v>
      </c>
      <c r="I860" s="59">
        <f>VENTAS[[#This Row],[Cantidad]]*VENTAS[[#This Row],[Precio Venta]]</f>
        <v>32</v>
      </c>
      <c r="J860" s="59">
        <f>IF(VENTAS[[#This Row],[Nombre del Gestor]]&gt;1,  VENTAS[[#This Row],[Total]]*10%, 0)</f>
        <v>3.2</v>
      </c>
      <c r="K860" s="59">
        <f>IFERROR(VLOOKUP(VENTAS[[#This Row],[Código del producto Vendido]],STOCK[],16,FALSE)*VENTAS[[#This Row],[Cantidad]] + VLOOKUP(VENTAS[[#This Row],[Código del producto Vendido]],STOCK[],19,FALSE)*VENTAS[[#This Row],[Cantidad]],VENTAS[[#This Row],[Total]])</f>
        <v>16.189999999999998</v>
      </c>
      <c r="L860" s="59">
        <f>VENTAS[[#This Row],[Total]]-VENTAS[[#This Row],[Comisión 10%]]-VENTAS[[#This Row],[Costo SIN Comision]]</f>
        <v>12.610000000000003</v>
      </c>
      <c r="M860" s="59"/>
    </row>
    <row r="861" spans="1:13" ht="20" customHeight="1">
      <c r="A861" s="56">
        <v>45410</v>
      </c>
      <c r="B861" s="57"/>
      <c r="C861" s="57" t="s">
        <v>2192</v>
      </c>
      <c r="D861" s="57"/>
      <c r="E861" s="57" t="s">
        <v>798</v>
      </c>
      <c r="F861" s="58" t="str">
        <f>IFERROR(VLOOKUP(VENTAS[[#This Row],[Código del producto Vendido]],STOCK[],5,FALSE),"-")</f>
        <v>Sandalias prácticas</v>
      </c>
      <c r="G861" s="58">
        <v>1</v>
      </c>
      <c r="H861" s="59">
        <v>30</v>
      </c>
      <c r="I861" s="59">
        <f>VENTAS[[#This Row],[Cantidad]]*VENTAS[[#This Row],[Precio Venta]]</f>
        <v>30</v>
      </c>
      <c r="J861" s="59">
        <f>IF(VENTAS[[#This Row],[Nombre del Gestor]]&gt;1,  VENTAS[[#This Row],[Total]]*10%, 0)</f>
        <v>0</v>
      </c>
      <c r="K861" s="59">
        <f>IFERROR(VLOOKUP(VENTAS[[#This Row],[Código del producto Vendido]],STOCK[],16,FALSE)*VENTAS[[#This Row],[Cantidad]] + VLOOKUP(VENTAS[[#This Row],[Código del producto Vendido]],STOCK[],19,FALSE)*VENTAS[[#This Row],[Cantidad]],VENTAS[[#This Row],[Total]])</f>
        <v>23.277777777777779</v>
      </c>
      <c r="L861" s="59">
        <f>VENTAS[[#This Row],[Total]]-VENTAS[[#This Row],[Comisión 10%]]-VENTAS[[#This Row],[Costo SIN Comision]]</f>
        <v>6.7222222222222214</v>
      </c>
      <c r="M861" s="59"/>
    </row>
    <row r="862" spans="1:13" ht="20" customHeight="1">
      <c r="A862" s="56">
        <v>45402</v>
      </c>
      <c r="B862" s="57"/>
      <c r="C862" s="57"/>
      <c r="D862" s="57"/>
      <c r="E862" s="57" t="s">
        <v>1406</v>
      </c>
      <c r="F862" s="58" t="str">
        <f>IFERROR(VLOOKUP(VENTAS[[#This Row],[Código del producto Vendido]],STOCK[],5,FALSE),"-")</f>
        <v>Sandalias flip de plataforma</v>
      </c>
      <c r="G862" s="58">
        <v>1</v>
      </c>
      <c r="H862" s="59">
        <v>15</v>
      </c>
      <c r="I862" s="59">
        <f>VENTAS[[#This Row],[Cantidad]]*VENTAS[[#This Row],[Precio Venta]]</f>
        <v>15</v>
      </c>
      <c r="J862" s="59">
        <f>IF(VENTAS[[#This Row],[Nombre del Gestor]]&gt;1,  VENTAS[[#This Row],[Total]]*10%, 0)</f>
        <v>0</v>
      </c>
      <c r="K862" s="59">
        <f>IFERROR(VLOOKUP(VENTAS[[#This Row],[Código del producto Vendido]],STOCK[],16,FALSE)*VENTAS[[#This Row],[Cantidad]] + VLOOKUP(VENTAS[[#This Row],[Código del producto Vendido]],STOCK[],19,FALSE)*VENTAS[[#This Row],[Cantidad]],VENTAS[[#This Row],[Total]])</f>
        <v>9.49</v>
      </c>
      <c r="L862" s="59">
        <f>VENTAS[[#This Row],[Total]]-VENTAS[[#This Row],[Comisión 10%]]-VENTAS[[#This Row],[Costo SIN Comision]]</f>
        <v>5.51</v>
      </c>
      <c r="M862" s="59"/>
    </row>
    <row r="863" spans="1:13" ht="20" customHeight="1">
      <c r="A863" s="56">
        <v>45404</v>
      </c>
      <c r="B863" s="57"/>
      <c r="C863" s="57"/>
      <c r="D863" s="57" t="s">
        <v>2014</v>
      </c>
      <c r="E863" s="57" t="s">
        <v>923</v>
      </c>
      <c r="F863" s="58" t="str">
        <f>IFERROR(VLOOKUP(VENTAS[[#This Row],[Código del producto Vendido]],STOCK[],5,FALSE),"-")</f>
        <v>Falda plisada con cadena</v>
      </c>
      <c r="G863" s="58">
        <v>1</v>
      </c>
      <c r="H863" s="59">
        <v>20</v>
      </c>
      <c r="I863" s="59">
        <f>VENTAS[[#This Row],[Cantidad]]*VENTAS[[#This Row],[Precio Venta]]</f>
        <v>20</v>
      </c>
      <c r="J863" s="59">
        <f>IF(VENTAS[[#This Row],[Nombre del Gestor]]&gt;1,  VENTAS[[#This Row],[Total]]*10%, 0)</f>
        <v>2</v>
      </c>
      <c r="K863" s="59">
        <f>IFERROR(VLOOKUP(VENTAS[[#This Row],[Código del producto Vendido]],STOCK[],16,FALSE)*VENTAS[[#This Row],[Cantidad]] + VLOOKUP(VENTAS[[#This Row],[Código del producto Vendido]],STOCK[],19,FALSE)*VENTAS[[#This Row],[Cantidad]],VENTAS[[#This Row],[Total]])</f>
        <v>14.863636363636363</v>
      </c>
      <c r="L863" s="59">
        <f>VENTAS[[#This Row],[Total]]-VENTAS[[#This Row],[Comisión 10%]]-VENTAS[[#This Row],[Costo SIN Comision]]</f>
        <v>3.1363636363636367</v>
      </c>
      <c r="M863" s="59"/>
    </row>
    <row r="864" spans="1:13" ht="20" customHeight="1">
      <c r="A864" s="56">
        <v>45409</v>
      </c>
      <c r="B864" s="57"/>
      <c r="C864" s="57"/>
      <c r="D864" s="57" t="s">
        <v>2014</v>
      </c>
      <c r="E864" s="57" t="s">
        <v>789</v>
      </c>
      <c r="F864" s="58" t="str">
        <f>IFERROR(VLOOKUP(VENTAS[[#This Row],[Código del producto Vendido]],STOCK[],5,FALSE),"-")</f>
        <v>Sandalias trenzadas</v>
      </c>
      <c r="G864" s="58">
        <v>1</v>
      </c>
      <c r="H864" s="59">
        <v>35</v>
      </c>
      <c r="I864" s="59">
        <f>VENTAS[[#This Row],[Cantidad]]*VENTAS[[#This Row],[Precio Venta]]</f>
        <v>35</v>
      </c>
      <c r="J864" s="59">
        <f>IF(VENTAS[[#This Row],[Nombre del Gestor]]&gt;1,  VENTAS[[#This Row],[Total]]*10%, 0)</f>
        <v>3.5</v>
      </c>
      <c r="K864" s="59">
        <f>IFERROR(VLOOKUP(VENTAS[[#This Row],[Código del producto Vendido]],STOCK[],16,FALSE)*VENTAS[[#This Row],[Cantidad]] + VLOOKUP(VENTAS[[#This Row],[Código del producto Vendido]],STOCK[],19,FALSE)*VENTAS[[#This Row],[Cantidad]],VENTAS[[#This Row],[Total]])</f>
        <v>27</v>
      </c>
      <c r="L864" s="59">
        <f>VENTAS[[#This Row],[Total]]-VENTAS[[#This Row],[Comisión 10%]]-VENTAS[[#This Row],[Costo SIN Comision]]</f>
        <v>4.5</v>
      </c>
      <c r="M864" s="59"/>
    </row>
    <row r="865" spans="1:13" ht="20" customHeight="1">
      <c r="A865" s="56">
        <v>45405</v>
      </c>
      <c r="B865" s="57"/>
      <c r="C865" s="57"/>
      <c r="D865" s="57" t="s">
        <v>2014</v>
      </c>
      <c r="E865" s="57" t="s">
        <v>1428</v>
      </c>
      <c r="F865" s="58" t="str">
        <f>IFERROR(VLOOKUP(VENTAS[[#This Row],[Código del producto Vendido]],STOCK[],5,FALSE),"-")</f>
        <v xml:space="preserve">Vestido Privé </v>
      </c>
      <c r="G865" s="58">
        <v>1</v>
      </c>
      <c r="H865" s="59">
        <v>25</v>
      </c>
      <c r="I865" s="59">
        <f>VENTAS[[#This Row],[Cantidad]]*VENTAS[[#This Row],[Precio Venta]]</f>
        <v>25</v>
      </c>
      <c r="J865" s="59">
        <f>IF(VENTAS[[#This Row],[Nombre del Gestor]]&gt;1,  VENTAS[[#This Row],[Total]]*10%, 0)</f>
        <v>2.5</v>
      </c>
      <c r="K865" s="59">
        <f>IFERROR(VLOOKUP(VENTAS[[#This Row],[Código del producto Vendido]],STOCK[],16,FALSE)*VENTAS[[#This Row],[Cantidad]] + VLOOKUP(VENTAS[[#This Row],[Código del producto Vendido]],STOCK[],19,FALSE)*VENTAS[[#This Row],[Cantidad]],VENTAS[[#This Row],[Total]])</f>
        <v>11.1</v>
      </c>
      <c r="L865" s="59">
        <f>VENTAS[[#This Row],[Total]]-VENTAS[[#This Row],[Comisión 10%]]-VENTAS[[#This Row],[Costo SIN Comision]]</f>
        <v>11.4</v>
      </c>
      <c r="M865" s="59"/>
    </row>
    <row r="866" spans="1:13" ht="20" customHeight="1">
      <c r="A866" s="56">
        <v>45406</v>
      </c>
      <c r="B866" s="57"/>
      <c r="C866" s="57"/>
      <c r="D866" s="57" t="s">
        <v>2014</v>
      </c>
      <c r="E866" s="57" t="s">
        <v>624</v>
      </c>
      <c r="F866" s="58" t="str">
        <f>IFERROR(VLOOKUP(VENTAS[[#This Row],[Código del producto Vendido]],STOCK[],5,FALSE),"-")</f>
        <v>Blusa espalda cruzada blanca</v>
      </c>
      <c r="G866" s="58">
        <v>1</v>
      </c>
      <c r="H866" s="59">
        <v>12</v>
      </c>
      <c r="I866" s="59">
        <f>VENTAS[[#This Row],[Cantidad]]*VENTAS[[#This Row],[Precio Venta]]</f>
        <v>12</v>
      </c>
      <c r="J866" s="59">
        <f>IF(VENTAS[[#This Row],[Nombre del Gestor]]&gt;1,  VENTAS[[#This Row],[Total]]*10%, 0)</f>
        <v>1.2000000000000002</v>
      </c>
      <c r="K866" s="59">
        <f>IFERROR(VLOOKUP(VENTAS[[#This Row],[Código del producto Vendido]],STOCK[],16,FALSE)*VENTAS[[#This Row],[Cantidad]] + VLOOKUP(VENTAS[[#This Row],[Código del producto Vendido]],STOCK[],19,FALSE)*VENTAS[[#This Row],[Cantidad]],VENTAS[[#This Row],[Total]])</f>
        <v>8.3422222222222224</v>
      </c>
      <c r="L866" s="59">
        <f>VENTAS[[#This Row],[Total]]-VENTAS[[#This Row],[Comisión 10%]]-VENTAS[[#This Row],[Costo SIN Comision]]</f>
        <v>2.4577777777777783</v>
      </c>
      <c r="M866" s="59"/>
    </row>
    <row r="867" spans="1:13" ht="20" customHeight="1">
      <c r="A867" s="56">
        <v>45408</v>
      </c>
      <c r="B867" s="57"/>
      <c r="C867" s="57"/>
      <c r="D867" s="57" t="s">
        <v>2014</v>
      </c>
      <c r="E867" s="57" t="s">
        <v>1707</v>
      </c>
      <c r="F867" s="58" t="str">
        <f>IFERROR(VLOOKUP(VENTAS[[#This Row],[Código del producto Vendido]],STOCK[],5,FALSE),"-")</f>
        <v>Conjunto de bikini moca</v>
      </c>
      <c r="G867" s="58">
        <v>1</v>
      </c>
      <c r="H867" s="59">
        <v>20</v>
      </c>
      <c r="I867" s="59">
        <f>VENTAS[[#This Row],[Cantidad]]*VENTAS[[#This Row],[Precio Venta]]</f>
        <v>20</v>
      </c>
      <c r="J867" s="59">
        <f>IF(VENTAS[[#This Row],[Nombre del Gestor]]&gt;1,  VENTAS[[#This Row],[Total]]*10%, 0)</f>
        <v>2</v>
      </c>
      <c r="K867" s="59">
        <f>IFERROR(VLOOKUP(VENTAS[[#This Row],[Código del producto Vendido]],STOCK[],16,FALSE)*VENTAS[[#This Row],[Cantidad]] + VLOOKUP(VENTAS[[#This Row],[Código del producto Vendido]],STOCK[],19,FALSE)*VENTAS[[#This Row],[Cantidad]],VENTAS[[#This Row],[Total]])</f>
        <v>12.352941176470589</v>
      </c>
      <c r="L867" s="59">
        <f>VENTAS[[#This Row],[Total]]-VENTAS[[#This Row],[Comisión 10%]]-VENTAS[[#This Row],[Costo SIN Comision]]</f>
        <v>5.6470588235294112</v>
      </c>
      <c r="M867" s="59"/>
    </row>
    <row r="868" spans="1:13" ht="20" customHeight="1">
      <c r="A868" s="56">
        <v>45409</v>
      </c>
      <c r="B868" s="57"/>
      <c r="C868" s="57"/>
      <c r="D868" s="57" t="s">
        <v>2014</v>
      </c>
      <c r="E868" s="57" t="s">
        <v>1393</v>
      </c>
      <c r="F868" s="58" t="str">
        <f>IFERROR(VLOOKUP(VENTAS[[#This Row],[Código del producto Vendido]],STOCK[],5,FALSE),"-")</f>
        <v>Sandalias de nudos</v>
      </c>
      <c r="G868" s="58">
        <v>1</v>
      </c>
      <c r="H868" s="59">
        <v>18</v>
      </c>
      <c r="I868" s="59">
        <f>VENTAS[[#This Row],[Cantidad]]*VENTAS[[#This Row],[Precio Venta]]</f>
        <v>18</v>
      </c>
      <c r="J868" s="59">
        <f>IF(VENTAS[[#This Row],[Nombre del Gestor]]&gt;1,  VENTAS[[#This Row],[Total]]*10%, 0)</f>
        <v>1.8</v>
      </c>
      <c r="K868" s="59">
        <f>IFERROR(VLOOKUP(VENTAS[[#This Row],[Código del producto Vendido]],STOCK[],16,FALSE)*VENTAS[[#This Row],[Cantidad]] + VLOOKUP(VENTAS[[#This Row],[Código del producto Vendido]],STOCK[],19,FALSE)*VENTAS[[#This Row],[Cantidad]],VENTAS[[#This Row],[Total]])</f>
        <v>11</v>
      </c>
      <c r="L868" s="59">
        <f>VENTAS[[#This Row],[Total]]-VENTAS[[#This Row],[Comisión 10%]]-VENTAS[[#This Row],[Costo SIN Comision]]</f>
        <v>5.1999999999999993</v>
      </c>
      <c r="M868" s="59"/>
    </row>
    <row r="869" spans="1:13" ht="20" customHeight="1">
      <c r="A869" s="56">
        <v>45410</v>
      </c>
      <c r="B869" s="57"/>
      <c r="C869" s="57"/>
      <c r="D869" s="57" t="s">
        <v>2014</v>
      </c>
      <c r="E869" s="57" t="s">
        <v>1716</v>
      </c>
      <c r="F869" s="58" t="str">
        <f>IFERROR(VLOOKUP(VENTAS[[#This Row],[Código del producto Vendido]],STOCK[],5,FALSE),"-")</f>
        <v>Zapatillas blanco casual</v>
      </c>
      <c r="G869" s="58">
        <v>1</v>
      </c>
      <c r="H869" s="59">
        <v>30</v>
      </c>
      <c r="I869" s="59">
        <f>VENTAS[[#This Row],[Cantidad]]*VENTAS[[#This Row],[Precio Venta]]</f>
        <v>30</v>
      </c>
      <c r="J869" s="59">
        <f>IF(VENTAS[[#This Row],[Nombre del Gestor]]&gt;1,  VENTAS[[#This Row],[Total]]*10%, 0)</f>
        <v>3</v>
      </c>
      <c r="K869" s="59">
        <f>IFERROR(VLOOKUP(VENTAS[[#This Row],[Código del producto Vendido]],STOCK[],16,FALSE)*VENTAS[[#This Row],[Cantidad]] + VLOOKUP(VENTAS[[#This Row],[Código del producto Vendido]],STOCK[],19,FALSE)*VENTAS[[#This Row],[Cantidad]],VENTAS[[#This Row],[Total]])</f>
        <v>25.470588235294116</v>
      </c>
      <c r="L869" s="59">
        <f>VENTAS[[#This Row],[Total]]-VENTAS[[#This Row],[Comisión 10%]]-VENTAS[[#This Row],[Costo SIN Comision]]</f>
        <v>1.529411764705884</v>
      </c>
      <c r="M869" s="59"/>
    </row>
    <row r="870" spans="1:13" ht="20" customHeight="1">
      <c r="A870" s="56">
        <v>45410</v>
      </c>
      <c r="B870" s="57"/>
      <c r="C870" s="57"/>
      <c r="D870" s="57" t="s">
        <v>2014</v>
      </c>
      <c r="E870" s="57" t="s">
        <v>1253</v>
      </c>
      <c r="F870" s="58" t="str">
        <f>IFERROR(VLOOKUP(VENTAS[[#This Row],[Código del producto Vendido]],STOCK[],5,FALSE),"-")</f>
        <v>Pantalón de traje</v>
      </c>
      <c r="G870" s="58">
        <v>1</v>
      </c>
      <c r="H870" s="59">
        <v>30</v>
      </c>
      <c r="I870" s="59">
        <f>VENTAS[[#This Row],[Cantidad]]*VENTAS[[#This Row],[Precio Venta]]</f>
        <v>30</v>
      </c>
      <c r="J870" s="59">
        <f>IF(VENTAS[[#This Row],[Nombre del Gestor]]&gt;1,  VENTAS[[#This Row],[Total]]*10%, 0)</f>
        <v>3</v>
      </c>
      <c r="K870" s="59">
        <f>IFERROR(VLOOKUP(VENTAS[[#This Row],[Código del producto Vendido]],STOCK[],16,FALSE)*VENTAS[[#This Row],[Cantidad]] + VLOOKUP(VENTAS[[#This Row],[Código del producto Vendido]],STOCK[],19,FALSE)*VENTAS[[#This Row],[Cantidad]],VENTAS[[#This Row],[Total]])</f>
        <v>21</v>
      </c>
      <c r="L870" s="59">
        <f>VENTAS[[#This Row],[Total]]-VENTAS[[#This Row],[Comisión 10%]]-VENTAS[[#This Row],[Costo SIN Comision]]</f>
        <v>6</v>
      </c>
      <c r="M870" s="59"/>
    </row>
    <row r="871" spans="1:13" ht="20" customHeight="1">
      <c r="A871" s="56">
        <v>45410</v>
      </c>
      <c r="B871" s="57"/>
      <c r="C871" s="57"/>
      <c r="D871" s="57" t="s">
        <v>2014</v>
      </c>
      <c r="E871" s="57" t="s">
        <v>877</v>
      </c>
      <c r="F871" s="58" t="str">
        <f>IFERROR(VLOOKUP(VENTAS[[#This Row],[Código del producto Vendido]],STOCK[],5,FALSE),"-")</f>
        <v>Pantalón business básico</v>
      </c>
      <c r="G871" s="58">
        <v>1</v>
      </c>
      <c r="H871" s="59">
        <v>28</v>
      </c>
      <c r="I871" s="59">
        <f>VENTAS[[#This Row],[Cantidad]]*VENTAS[[#This Row],[Precio Venta]]</f>
        <v>28</v>
      </c>
      <c r="J871" s="59">
        <f>IF(VENTAS[[#This Row],[Nombre del Gestor]]&gt;1,  VENTAS[[#This Row],[Total]]*10%, 0)</f>
        <v>2.8000000000000003</v>
      </c>
      <c r="K871" s="59">
        <f>IFERROR(VLOOKUP(VENTAS[[#This Row],[Código del producto Vendido]],STOCK[],16,FALSE)*VENTAS[[#This Row],[Cantidad]] + VLOOKUP(VENTAS[[#This Row],[Código del producto Vendido]],STOCK[],19,FALSE)*VENTAS[[#This Row],[Cantidad]],VENTAS[[#This Row],[Total]])</f>
        <v>21.372272727272726</v>
      </c>
      <c r="L871" s="59">
        <f>VENTAS[[#This Row],[Total]]-VENTAS[[#This Row],[Comisión 10%]]-VENTAS[[#This Row],[Costo SIN Comision]]</f>
        <v>3.8277272727272731</v>
      </c>
      <c r="M871" s="59"/>
    </row>
    <row r="872" spans="1:13" ht="20" customHeight="1">
      <c r="A872" s="56">
        <v>45411</v>
      </c>
      <c r="B872" s="57"/>
      <c r="C872" s="57" t="s">
        <v>2193</v>
      </c>
      <c r="D872" s="57"/>
      <c r="E872" s="57"/>
      <c r="F872" s="58" t="str">
        <f>IFERROR(VLOOKUP(VENTAS[[#This Row],[Código del producto Vendido]],STOCK[],5,FALSE),"-")</f>
        <v>-</v>
      </c>
      <c r="G872" s="58">
        <v>1</v>
      </c>
      <c r="H872" s="59">
        <v>0</v>
      </c>
      <c r="I872" s="59">
        <f>VENTAS[[#This Row],[Cantidad]]*VENTAS[[#This Row],[Precio Venta]]</f>
        <v>0</v>
      </c>
      <c r="J872" s="59">
        <f>IF(VENTAS[[#This Row],[Nombre del Gestor]]&gt;1,  VENTAS[[#This Row],[Total]]*10%, 0)</f>
        <v>0</v>
      </c>
      <c r="K872" s="59">
        <f>IFERROR(VLOOKUP(VENTAS[[#This Row],[Código del producto Vendido]],STOCK[],16,FALSE)*VENTAS[[#This Row],[Cantidad]] + VLOOKUP(VENTAS[[#This Row],[Código del producto Vendido]],STOCK[],19,FALSE)*VENTAS[[#This Row],[Cantidad]],VENTAS[[#This Row],[Total]])</f>
        <v>0</v>
      </c>
      <c r="L872" s="59">
        <f>VENTAS[[#This Row],[Total]]-VENTAS[[#This Row],[Comisión 10%]]-VENTAS[[#This Row],[Costo SIN Comision]]</f>
        <v>0</v>
      </c>
      <c r="M872" s="59"/>
    </row>
    <row r="873" spans="1:13" ht="20" customHeight="1">
      <c r="A873" s="56">
        <v>45411</v>
      </c>
      <c r="B873" s="57"/>
      <c r="C873" s="57"/>
      <c r="D873" s="57" t="s">
        <v>2014</v>
      </c>
      <c r="E873" s="57" t="s">
        <v>1452</v>
      </c>
      <c r="F873" s="58" t="str">
        <f>IFERROR(VLOOKUP(VENTAS[[#This Row],[Código del producto Vendido]],STOCK[],5,FALSE),"-")</f>
        <v>Botas negras de zíper</v>
      </c>
      <c r="G873" s="58">
        <v>1</v>
      </c>
      <c r="H873" s="59">
        <v>40</v>
      </c>
      <c r="I873" s="59">
        <f>VENTAS[[#This Row],[Cantidad]]*VENTAS[[#This Row],[Precio Venta]]</f>
        <v>40</v>
      </c>
      <c r="J873" s="59">
        <f>IF(VENTAS[[#This Row],[Nombre del Gestor]]&gt;1,  VENTAS[[#This Row],[Total]]*10%, 0)</f>
        <v>4</v>
      </c>
      <c r="K873" s="59">
        <f>IFERROR(VLOOKUP(VENTAS[[#This Row],[Código del producto Vendido]],STOCK[],16,FALSE)*VENTAS[[#This Row],[Cantidad]] + VLOOKUP(VENTAS[[#This Row],[Código del producto Vendido]],STOCK[],19,FALSE)*VENTAS[[#This Row],[Cantidad]],VENTAS[[#This Row],[Total]])</f>
        <v>22.42</v>
      </c>
      <c r="L873" s="59">
        <f>VENTAS[[#This Row],[Total]]-VENTAS[[#This Row],[Comisión 10%]]-VENTAS[[#This Row],[Costo SIN Comision]]</f>
        <v>13.579999999999998</v>
      </c>
      <c r="M873" s="59"/>
    </row>
    <row r="874" spans="1:13" ht="20" customHeight="1">
      <c r="A874" s="56">
        <v>45411</v>
      </c>
      <c r="B874" s="57"/>
      <c r="C874" s="57"/>
      <c r="D874" s="57" t="s">
        <v>2014</v>
      </c>
      <c r="E874" s="57" t="s">
        <v>1226</v>
      </c>
      <c r="F874" s="58" t="str">
        <f>IFERROR(VLOOKUP(VENTAS[[#This Row],[Código del producto Vendido]],STOCK[],5,FALSE),"-")</f>
        <v>Falda plisada de cuadros</v>
      </c>
      <c r="G874" s="58">
        <v>1</v>
      </c>
      <c r="H874" s="59">
        <v>20</v>
      </c>
      <c r="I874" s="59">
        <f>VENTAS[[#This Row],[Cantidad]]*VENTAS[[#This Row],[Precio Venta]]</f>
        <v>20</v>
      </c>
      <c r="J874" s="59">
        <f>IF(VENTAS[[#This Row],[Nombre del Gestor]]&gt;1,  VENTAS[[#This Row],[Total]]*10%, 0)</f>
        <v>2</v>
      </c>
      <c r="K874" s="59">
        <f>IFERROR(VLOOKUP(VENTAS[[#This Row],[Código del producto Vendido]],STOCK[],16,FALSE)*VENTAS[[#This Row],[Cantidad]] + VLOOKUP(VENTAS[[#This Row],[Código del producto Vendido]],STOCK[],19,FALSE)*VENTAS[[#This Row],[Cantidad]],VENTAS[[#This Row],[Total]])</f>
        <v>12.74</v>
      </c>
      <c r="L874" s="59">
        <f>VENTAS[[#This Row],[Total]]-VENTAS[[#This Row],[Comisión 10%]]-VENTAS[[#This Row],[Costo SIN Comision]]</f>
        <v>5.26</v>
      </c>
      <c r="M874" s="59"/>
    </row>
    <row r="875" spans="1:13" ht="20" customHeight="1">
      <c r="A875" s="56">
        <v>45411</v>
      </c>
      <c r="B875" s="57"/>
      <c r="C875" s="57"/>
      <c r="D875" s="57" t="s">
        <v>2014</v>
      </c>
      <c r="E875" s="57" t="s">
        <v>1224</v>
      </c>
      <c r="F875" s="58" t="str">
        <f>IFERROR(VLOOKUP(VENTAS[[#This Row],[Código del producto Vendido]],STOCK[],5,FALSE),"-")</f>
        <v>Vestido de flecos</v>
      </c>
      <c r="G875" s="58">
        <v>1</v>
      </c>
      <c r="H875" s="59">
        <v>25</v>
      </c>
      <c r="I875" s="59">
        <f>VENTAS[[#This Row],[Cantidad]]*VENTAS[[#This Row],[Precio Venta]]</f>
        <v>25</v>
      </c>
      <c r="J875" s="59">
        <f>IF(VENTAS[[#This Row],[Nombre del Gestor]]&gt;1,  VENTAS[[#This Row],[Total]]*10%, 0)</f>
        <v>2.5</v>
      </c>
      <c r="K875" s="59">
        <f>IFERROR(VLOOKUP(VENTAS[[#This Row],[Código del producto Vendido]],STOCK[],16,FALSE)*VENTAS[[#This Row],[Cantidad]] + VLOOKUP(VENTAS[[#This Row],[Código del producto Vendido]],STOCK[],19,FALSE)*VENTAS[[#This Row],[Cantidad]],VENTAS[[#This Row],[Total]])</f>
        <v>18.829999999999998</v>
      </c>
      <c r="L875" s="59">
        <f>VENTAS[[#This Row],[Total]]-VENTAS[[#This Row],[Comisión 10%]]-VENTAS[[#This Row],[Costo SIN Comision]]</f>
        <v>3.6700000000000017</v>
      </c>
      <c r="M875" s="59"/>
    </row>
    <row r="876" spans="1:13" ht="20" customHeight="1">
      <c r="A876" s="56">
        <v>45411</v>
      </c>
      <c r="B876" s="57"/>
      <c r="C876" s="57" t="s">
        <v>2195</v>
      </c>
      <c r="D876" s="57"/>
      <c r="E876" s="57" t="s">
        <v>686</v>
      </c>
      <c r="F876" s="58" t="str">
        <f>IFERROR(VLOOKUP(VENTAS[[#This Row],[Código del producto Vendido]],STOCK[],5,FALSE),"-")</f>
        <v xml:space="preserve">Camisa amplia multicolor </v>
      </c>
      <c r="G876" s="58">
        <v>1</v>
      </c>
      <c r="H876" s="59">
        <v>25</v>
      </c>
      <c r="I876" s="59">
        <f>VENTAS[[#This Row],[Cantidad]]*VENTAS[[#This Row],[Precio Venta]]</f>
        <v>25</v>
      </c>
      <c r="J876" s="59">
        <f>IF(VENTAS[[#This Row],[Nombre del Gestor]]&gt;1,  VENTAS[[#This Row],[Total]]*10%, 0)</f>
        <v>0</v>
      </c>
      <c r="K876" s="59">
        <f>IFERROR(VLOOKUP(VENTAS[[#This Row],[Código del producto Vendido]],STOCK[],16,FALSE)*VENTAS[[#This Row],[Cantidad]] + VLOOKUP(VENTAS[[#This Row],[Código del producto Vendido]],STOCK[],19,FALSE)*VENTAS[[#This Row],[Cantidad]],VENTAS[[#This Row],[Total]])</f>
        <v>16.256666666666668</v>
      </c>
      <c r="L876" s="59">
        <f>VENTAS[[#This Row],[Total]]-VENTAS[[#This Row],[Comisión 10%]]-VENTAS[[#This Row],[Costo SIN Comision]]</f>
        <v>8.7433333333333323</v>
      </c>
      <c r="M876" s="59"/>
    </row>
    <row r="877" spans="1:13" ht="20" customHeight="1">
      <c r="A877" s="56">
        <v>45411</v>
      </c>
      <c r="B877" s="57"/>
      <c r="C877" s="57" t="s">
        <v>2195</v>
      </c>
      <c r="D877" s="57"/>
      <c r="E877" s="57" t="s">
        <v>1392</v>
      </c>
      <c r="F877" s="58" t="str">
        <f>IFERROR(VLOOKUP(VENTAS[[#This Row],[Código del producto Vendido]],STOCK[],5,FALSE),"-")</f>
        <v>Sandalias de tiras</v>
      </c>
      <c r="G877" s="58">
        <v>1</v>
      </c>
      <c r="H877" s="59">
        <v>20</v>
      </c>
      <c r="I877" s="59">
        <f>VENTAS[[#This Row],[Cantidad]]*VENTAS[[#This Row],[Precio Venta]]</f>
        <v>20</v>
      </c>
      <c r="J877" s="59">
        <f>IF(VENTAS[[#This Row],[Nombre del Gestor]]&gt;1,  VENTAS[[#This Row],[Total]]*10%, 0)</f>
        <v>0</v>
      </c>
      <c r="K877" s="59">
        <f>IFERROR(VLOOKUP(VENTAS[[#This Row],[Código del producto Vendido]],STOCK[],16,FALSE)*VENTAS[[#This Row],[Cantidad]] + VLOOKUP(VENTAS[[#This Row],[Código del producto Vendido]],STOCK[],19,FALSE)*VENTAS[[#This Row],[Cantidad]],VENTAS[[#This Row],[Total]])</f>
        <v>14</v>
      </c>
      <c r="L877" s="59">
        <f>VENTAS[[#This Row],[Total]]-VENTAS[[#This Row],[Comisión 10%]]-VENTAS[[#This Row],[Costo SIN Comision]]</f>
        <v>6</v>
      </c>
      <c r="M877" s="59"/>
    </row>
    <row r="878" spans="1:13" ht="20" customHeight="1">
      <c r="A878" s="56">
        <v>45413</v>
      </c>
      <c r="B878" s="57"/>
      <c r="C878" s="57"/>
      <c r="D878" s="57" t="s">
        <v>2014</v>
      </c>
      <c r="E878" s="57" t="s">
        <v>1717</v>
      </c>
      <c r="F878" s="58" t="str">
        <f>IFERROR(VLOOKUP(VENTAS[[#This Row],[Código del producto Vendido]],STOCK[],5,FALSE),"-")</f>
        <v>Zapatillas blanco casual</v>
      </c>
      <c r="G878" s="58">
        <v>1</v>
      </c>
      <c r="H878" s="59">
        <v>30</v>
      </c>
      <c r="I878" s="59">
        <f>VENTAS[[#This Row],[Cantidad]]*VENTAS[[#This Row],[Precio Venta]]</f>
        <v>30</v>
      </c>
      <c r="J878" s="59">
        <f>IF(VENTAS[[#This Row],[Nombre del Gestor]]&gt;1,  VENTAS[[#This Row],[Total]]*10%, 0)</f>
        <v>3</v>
      </c>
      <c r="K878" s="59">
        <f>IFERROR(VLOOKUP(VENTAS[[#This Row],[Código del producto Vendido]],STOCK[],16,FALSE)*VENTAS[[#This Row],[Cantidad]] + VLOOKUP(VENTAS[[#This Row],[Código del producto Vendido]],STOCK[],19,FALSE)*VENTAS[[#This Row],[Cantidad]],VENTAS[[#This Row],[Total]])</f>
        <v>25.470588235294116</v>
      </c>
      <c r="L878" s="59">
        <f>VENTAS[[#This Row],[Total]]-VENTAS[[#This Row],[Comisión 10%]]-VENTAS[[#This Row],[Costo SIN Comision]]</f>
        <v>1.529411764705884</v>
      </c>
      <c r="M878" s="59"/>
    </row>
    <row r="879" spans="1:13" ht="20" customHeight="1">
      <c r="A879" s="56">
        <v>45414</v>
      </c>
      <c r="B879" s="57"/>
      <c r="C879" s="57" t="s">
        <v>2196</v>
      </c>
      <c r="D879" s="57"/>
      <c r="E879" s="57" t="s">
        <v>1838</v>
      </c>
      <c r="F879" s="58" t="str">
        <f>IFERROR(VLOOKUP(VENTAS[[#This Row],[Código del producto Vendido]],STOCK[],5,FALSE),"-")</f>
        <v>Zapatillas blanco casual</v>
      </c>
      <c r="G879" s="58">
        <v>1</v>
      </c>
      <c r="H879" s="59">
        <v>30</v>
      </c>
      <c r="I879" s="59">
        <f>VENTAS[[#This Row],[Cantidad]]*VENTAS[[#This Row],[Precio Venta]]</f>
        <v>30</v>
      </c>
      <c r="J879" s="59">
        <f>IF(VENTAS[[#This Row],[Nombre del Gestor]]&gt;1,  VENTAS[[#This Row],[Total]]*10%, 0)</f>
        <v>0</v>
      </c>
      <c r="K879" s="59">
        <f>IFERROR(VLOOKUP(VENTAS[[#This Row],[Código del producto Vendido]],STOCK[],16,FALSE)*VENTAS[[#This Row],[Cantidad]] + VLOOKUP(VENTAS[[#This Row],[Código del producto Vendido]],STOCK[],19,FALSE)*VENTAS[[#This Row],[Cantidad]],VENTAS[[#This Row],[Total]])</f>
        <v>17.97</v>
      </c>
      <c r="L879" s="59">
        <f>VENTAS[[#This Row],[Total]]-VENTAS[[#This Row],[Comisión 10%]]-VENTAS[[#This Row],[Costo SIN Comision]]</f>
        <v>12.030000000000001</v>
      </c>
      <c r="M879" s="59"/>
    </row>
    <row r="880" spans="1:13" ht="20" customHeight="1">
      <c r="A880" s="56">
        <v>45414</v>
      </c>
      <c r="B880" s="57"/>
      <c r="C880" s="57"/>
      <c r="D880" s="57" t="s">
        <v>2014</v>
      </c>
      <c r="E880" s="57" t="s">
        <v>1451</v>
      </c>
      <c r="F880" s="58" t="str">
        <f>IFERROR(VLOOKUP(VENTAS[[#This Row],[Código del producto Vendido]],STOCK[],5,FALSE),"-")</f>
        <v>Botas negras de zíper</v>
      </c>
      <c r="G880" s="58">
        <v>1</v>
      </c>
      <c r="H880" s="59">
        <v>40</v>
      </c>
      <c r="I880" s="59">
        <f>VENTAS[[#This Row],[Cantidad]]*VENTAS[[#This Row],[Precio Venta]]</f>
        <v>40</v>
      </c>
      <c r="J880" s="59">
        <f>IF(VENTAS[[#This Row],[Nombre del Gestor]]&gt;1,  VENTAS[[#This Row],[Total]]*10%, 0)</f>
        <v>4</v>
      </c>
      <c r="K880" s="59">
        <f>IFERROR(VLOOKUP(VENTAS[[#This Row],[Código del producto Vendido]],STOCK[],16,FALSE)*VENTAS[[#This Row],[Cantidad]] + VLOOKUP(VENTAS[[#This Row],[Código del producto Vendido]],STOCK[],19,FALSE)*VENTAS[[#This Row],[Cantidad]],VENTAS[[#This Row],[Total]])</f>
        <v>22.42</v>
      </c>
      <c r="L880" s="59">
        <f>VENTAS[[#This Row],[Total]]-VENTAS[[#This Row],[Comisión 10%]]-VENTAS[[#This Row],[Costo SIN Comision]]</f>
        <v>13.579999999999998</v>
      </c>
      <c r="M880" s="59"/>
    </row>
    <row r="881" spans="1:13" ht="20" customHeight="1">
      <c r="A881" s="56">
        <v>45415</v>
      </c>
      <c r="B881" s="57"/>
      <c r="C881" s="57" t="s">
        <v>2205</v>
      </c>
      <c r="D881" s="57"/>
      <c r="E881" s="57" t="s">
        <v>1838</v>
      </c>
      <c r="F881" s="58" t="str">
        <f>IFERROR(VLOOKUP(VENTAS[[#This Row],[Código del producto Vendido]],STOCK[],5,FALSE),"-")</f>
        <v>Zapatillas blanco casual</v>
      </c>
      <c r="G881" s="58">
        <v>1</v>
      </c>
      <c r="H881" s="59">
        <v>0</v>
      </c>
      <c r="I881" s="59">
        <f>VENTAS[[#This Row],[Cantidad]]*VENTAS[[#This Row],[Precio Venta]]</f>
        <v>0</v>
      </c>
      <c r="J881" s="59">
        <f>IF(VENTAS[[#This Row],[Nombre del Gestor]]&gt;1,  VENTAS[[#This Row],[Total]]*10%, 0)</f>
        <v>0</v>
      </c>
      <c r="K881" s="59">
        <f>IFERROR(VLOOKUP(VENTAS[[#This Row],[Código del producto Vendido]],STOCK[],16,FALSE)*VENTAS[[#This Row],[Cantidad]] + VLOOKUP(VENTAS[[#This Row],[Código del producto Vendido]],STOCK[],19,FALSE)*VENTAS[[#This Row],[Cantidad]],VENTAS[[#This Row],[Total]])</f>
        <v>17.97</v>
      </c>
      <c r="L881" s="59">
        <f>VENTAS[[#This Row],[Total]]-VENTAS[[#This Row],[Comisión 10%]]-VENTAS[[#This Row],[Costo SIN Comision]]</f>
        <v>-17.97</v>
      </c>
      <c r="M881" s="59"/>
    </row>
    <row r="882" spans="1:13" ht="20" customHeight="1">
      <c r="A882" s="56">
        <v>45416</v>
      </c>
      <c r="B882" s="57"/>
      <c r="C882" s="57"/>
      <c r="D882" s="57" t="s">
        <v>2014</v>
      </c>
      <c r="E882" s="57" t="s">
        <v>620</v>
      </c>
      <c r="F882" s="58" t="str">
        <f>IFERROR(VLOOKUP(VENTAS[[#This Row],[Código del producto Vendido]],STOCK[],5,FALSE),"-")</f>
        <v>Top de mangas anchas y lentejuelas amarillo</v>
      </c>
      <c r="G882" s="58">
        <v>1</v>
      </c>
      <c r="H882" s="59">
        <v>13</v>
      </c>
      <c r="I882" s="59">
        <f>VENTAS[[#This Row],[Cantidad]]*VENTAS[[#This Row],[Precio Venta]]</f>
        <v>13</v>
      </c>
      <c r="J882" s="59">
        <f>IF(VENTAS[[#This Row],[Nombre del Gestor]]&gt;1,  VENTAS[[#This Row],[Total]]*10%, 0)</f>
        <v>1.3</v>
      </c>
      <c r="K882" s="59">
        <f>IFERROR(VLOOKUP(VENTAS[[#This Row],[Código del producto Vendido]],STOCK[],16,FALSE)*VENTAS[[#This Row],[Cantidad]] + VLOOKUP(VENTAS[[#This Row],[Código del producto Vendido]],STOCK[],19,FALSE)*VENTAS[[#This Row],[Cantidad]],VENTAS[[#This Row],[Total]])</f>
        <v>8.0422222222222217</v>
      </c>
      <c r="L882" s="59">
        <f>VENTAS[[#This Row],[Total]]-VENTAS[[#This Row],[Comisión 10%]]-VENTAS[[#This Row],[Costo SIN Comision]]</f>
        <v>3.6577777777777776</v>
      </c>
      <c r="M882" s="59"/>
    </row>
    <row r="883" spans="1:13" ht="20" customHeight="1">
      <c r="A883" s="56">
        <v>45416</v>
      </c>
      <c r="B883" s="57"/>
      <c r="C883" s="57"/>
      <c r="D883" s="57"/>
      <c r="E883" s="57" t="s">
        <v>1728</v>
      </c>
      <c r="F883" s="58" t="str">
        <f>IFERROR(VLOOKUP(VENTAS[[#This Row],[Código del producto Vendido]],STOCK[],5,FALSE),"-")</f>
        <v>Chaleco de traje Negro</v>
      </c>
      <c r="G883" s="58">
        <v>2</v>
      </c>
      <c r="H883" s="59">
        <v>25</v>
      </c>
      <c r="I883" s="59">
        <f>VENTAS[[#This Row],[Cantidad]]*VENTAS[[#This Row],[Precio Venta]]</f>
        <v>50</v>
      </c>
      <c r="J883" s="59">
        <f>IF(VENTAS[[#This Row],[Nombre del Gestor]]&gt;1,  VENTAS[[#This Row],[Total]]*10%, 0)</f>
        <v>0</v>
      </c>
      <c r="K883" s="59">
        <f>IFERROR(VLOOKUP(VENTAS[[#This Row],[Código del producto Vendido]],STOCK[],16,FALSE)*VENTAS[[#This Row],[Cantidad]] + VLOOKUP(VENTAS[[#This Row],[Código del producto Vendido]],STOCK[],19,FALSE)*VENTAS[[#This Row],[Cantidad]],VENTAS[[#This Row],[Total]])</f>
        <v>35.882352941176471</v>
      </c>
      <c r="L883" s="59">
        <f>VENTAS[[#This Row],[Total]]-VENTAS[[#This Row],[Comisión 10%]]-VENTAS[[#This Row],[Costo SIN Comision]]</f>
        <v>14.117647058823529</v>
      </c>
      <c r="M883" s="59"/>
    </row>
    <row r="884" spans="1:13" ht="20" customHeight="1">
      <c r="A884" s="56">
        <v>45416</v>
      </c>
      <c r="B884" s="57"/>
      <c r="C884" s="57"/>
      <c r="D884" s="57" t="s">
        <v>2014</v>
      </c>
      <c r="E884" s="57" t="s">
        <v>1862</v>
      </c>
      <c r="F884" s="58" t="str">
        <f>IFERROR(VLOOKUP(VENTAS[[#This Row],[Código del producto Vendido]],STOCK[],5,FALSE),"-")</f>
        <v>Vestido Fresco Verano</v>
      </c>
      <c r="G884" s="58">
        <v>1</v>
      </c>
      <c r="H884" s="59">
        <v>30</v>
      </c>
      <c r="I884" s="59">
        <f>VENTAS[[#This Row],[Cantidad]]*VENTAS[[#This Row],[Precio Venta]]</f>
        <v>30</v>
      </c>
      <c r="J884" s="59">
        <f>IF(VENTAS[[#This Row],[Nombre del Gestor]]&gt;1,  VENTAS[[#This Row],[Total]]*10%, 0)</f>
        <v>3</v>
      </c>
      <c r="K884" s="59">
        <f>IFERROR(VLOOKUP(VENTAS[[#This Row],[Código del producto Vendido]],STOCK[],16,FALSE)*VENTAS[[#This Row],[Cantidad]] + VLOOKUP(VENTAS[[#This Row],[Código del producto Vendido]],STOCK[],19,FALSE)*VENTAS[[#This Row],[Cantidad]],VENTAS[[#This Row],[Total]])</f>
        <v>11.61</v>
      </c>
      <c r="L884" s="59">
        <f>VENTAS[[#This Row],[Total]]-VENTAS[[#This Row],[Comisión 10%]]-VENTAS[[#This Row],[Costo SIN Comision]]</f>
        <v>15.39</v>
      </c>
      <c r="M884" s="59"/>
    </row>
    <row r="885" spans="1:13" ht="20" customHeight="1">
      <c r="A885" s="56">
        <v>45418</v>
      </c>
      <c r="B885" s="57"/>
      <c r="C885" s="57"/>
      <c r="D885" s="57" t="s">
        <v>2014</v>
      </c>
      <c r="E885" s="57" t="s">
        <v>1825</v>
      </c>
      <c r="F885" s="58" t="str">
        <f>IFERROR(VLOOKUP(VENTAS[[#This Row],[Código del producto Vendido]],STOCK[],5,FALSE),"-")</f>
        <v>Blusa estampada de Lunares</v>
      </c>
      <c r="G885" s="58">
        <v>1</v>
      </c>
      <c r="H885" s="59">
        <v>14</v>
      </c>
      <c r="I885" s="59">
        <f>VENTAS[[#This Row],[Cantidad]]*VENTAS[[#This Row],[Precio Venta]]</f>
        <v>14</v>
      </c>
      <c r="J885" s="59">
        <f>IF(VENTAS[[#This Row],[Nombre del Gestor]]&gt;1,  VENTAS[[#This Row],[Total]]*10%, 0)</f>
        <v>1.4000000000000001</v>
      </c>
      <c r="K885" s="59">
        <f>IFERROR(VLOOKUP(VENTAS[[#This Row],[Código del producto Vendido]],STOCK[],16,FALSE)*VENTAS[[#This Row],[Cantidad]] + VLOOKUP(VENTAS[[#This Row],[Código del producto Vendido]],STOCK[],19,FALSE)*VENTAS[[#This Row],[Cantidad]],VENTAS[[#This Row],[Total]])</f>
        <v>9.1999999999999993</v>
      </c>
      <c r="L885" s="59">
        <f>VENTAS[[#This Row],[Total]]-VENTAS[[#This Row],[Comisión 10%]]-VENTAS[[#This Row],[Costo SIN Comision]]</f>
        <v>3.4000000000000004</v>
      </c>
      <c r="M885" s="59"/>
    </row>
    <row r="886" spans="1:13" ht="20" customHeight="1">
      <c r="A886" s="56">
        <v>45418</v>
      </c>
      <c r="B886" s="57"/>
      <c r="C886" s="57"/>
      <c r="D886" s="57" t="s">
        <v>2014</v>
      </c>
      <c r="E886" s="57" t="s">
        <v>2200</v>
      </c>
      <c r="F886" s="58" t="str">
        <f>IFERROR(VLOOKUP(VENTAS[[#This Row],[Código del producto Vendido]],STOCK[],5,FALSE),"-")</f>
        <v>Botas negras de zíper</v>
      </c>
      <c r="G886" s="58">
        <v>1</v>
      </c>
      <c r="H886" s="59">
        <v>45</v>
      </c>
      <c r="I886" s="59">
        <f>VENTAS[[#This Row],[Cantidad]]*VENTAS[[#This Row],[Precio Venta]]</f>
        <v>45</v>
      </c>
      <c r="J886" s="59">
        <f>IF(VENTAS[[#This Row],[Nombre del Gestor]]&gt;1,  VENTAS[[#This Row],[Total]]*10%, 0)</f>
        <v>4.5</v>
      </c>
      <c r="K886" s="59">
        <f>IFERROR(VLOOKUP(VENTAS[[#This Row],[Código del producto Vendido]],STOCK[],16,FALSE)*VENTAS[[#This Row],[Cantidad]] + VLOOKUP(VENTAS[[#This Row],[Código del producto Vendido]],STOCK[],19,FALSE)*VENTAS[[#This Row],[Cantidad]],VENTAS[[#This Row],[Total]])</f>
        <v>22.42</v>
      </c>
      <c r="L886" s="59">
        <f>VENTAS[[#This Row],[Total]]-VENTAS[[#This Row],[Comisión 10%]]-VENTAS[[#This Row],[Costo SIN Comision]]</f>
        <v>18.079999999999998</v>
      </c>
      <c r="M886" s="59"/>
    </row>
    <row r="887" spans="1:13" ht="20" customHeight="1">
      <c r="A887" s="56">
        <v>45418</v>
      </c>
      <c r="B887" s="57"/>
      <c r="C887" s="57"/>
      <c r="D887" s="57" t="s">
        <v>2014</v>
      </c>
      <c r="E887" s="57" t="s">
        <v>2201</v>
      </c>
      <c r="F887" s="58" t="str">
        <f>IFERROR(VLOOKUP(VENTAS[[#This Row],[Código del producto Vendido]],STOCK[],5,FALSE),"-")</f>
        <v>Pantalón acampanado Blanco</v>
      </c>
      <c r="G887" s="58">
        <v>1</v>
      </c>
      <c r="H887" s="59">
        <v>30</v>
      </c>
      <c r="I887" s="59">
        <f>VENTAS[[#This Row],[Cantidad]]*VENTAS[[#This Row],[Precio Venta]]</f>
        <v>30</v>
      </c>
      <c r="J887" s="59">
        <f>IF(VENTAS[[#This Row],[Nombre del Gestor]]&gt;1,  VENTAS[[#This Row],[Total]]*10%, 0)</f>
        <v>3</v>
      </c>
      <c r="K887" s="59">
        <f>IFERROR(VLOOKUP(VENTAS[[#This Row],[Código del producto Vendido]],STOCK[],16,FALSE)*VENTAS[[#This Row],[Cantidad]] + VLOOKUP(VENTAS[[#This Row],[Código del producto Vendido]],STOCK[],19,FALSE)*VENTAS[[#This Row],[Cantidad]],VENTAS[[#This Row],[Total]])</f>
        <v>16.5</v>
      </c>
      <c r="L887" s="59">
        <f>VENTAS[[#This Row],[Total]]-VENTAS[[#This Row],[Comisión 10%]]-VENTAS[[#This Row],[Costo SIN Comision]]</f>
        <v>10.5</v>
      </c>
      <c r="M887" s="59"/>
    </row>
    <row r="888" spans="1:13" ht="20" customHeight="1">
      <c r="A888" s="56">
        <v>45419</v>
      </c>
      <c r="B888" s="57"/>
      <c r="C888" s="57"/>
      <c r="D888" s="57" t="s">
        <v>2014</v>
      </c>
      <c r="E888" s="57" t="s">
        <v>2202</v>
      </c>
      <c r="F888" s="58" t="str">
        <f>IFERROR(VLOOKUP(VENTAS[[#This Row],[Código del producto Vendido]],STOCK[],5,FALSE),"-")</f>
        <v>Bikini niñita Arcoíris</v>
      </c>
      <c r="G888" s="58">
        <v>1</v>
      </c>
      <c r="H888" s="59">
        <v>18</v>
      </c>
      <c r="I888" s="59">
        <f>VENTAS[[#This Row],[Cantidad]]*VENTAS[[#This Row],[Precio Venta]]</f>
        <v>18</v>
      </c>
      <c r="J888" s="59">
        <f>IF(VENTAS[[#This Row],[Nombre del Gestor]]&gt;1,  VENTAS[[#This Row],[Total]]*10%, 0)</f>
        <v>1.8</v>
      </c>
      <c r="K888" s="59">
        <f>IFERROR(VLOOKUP(VENTAS[[#This Row],[Código del producto Vendido]],STOCK[],16,FALSE)*VENTAS[[#This Row],[Cantidad]] + VLOOKUP(VENTAS[[#This Row],[Código del producto Vendido]],STOCK[],19,FALSE)*VENTAS[[#This Row],[Cantidad]],VENTAS[[#This Row],[Total]])</f>
        <v>11.546666666666667</v>
      </c>
      <c r="L888" s="59">
        <f>VENTAS[[#This Row],[Total]]-VENTAS[[#This Row],[Comisión 10%]]-VENTAS[[#This Row],[Costo SIN Comision]]</f>
        <v>4.6533333333333324</v>
      </c>
      <c r="M888" s="59"/>
    </row>
    <row r="889" spans="1:13" ht="20" customHeight="1">
      <c r="A889" s="56">
        <v>45419</v>
      </c>
      <c r="B889" s="57"/>
      <c r="C889" s="57"/>
      <c r="D889" s="57" t="s">
        <v>2014</v>
      </c>
      <c r="E889" s="57" t="s">
        <v>2203</v>
      </c>
      <c r="F889" s="58" t="str">
        <f>IFERROR(VLOOKUP(VENTAS[[#This Row],[Código del producto Vendido]],STOCK[],5,FALSE),"-")</f>
        <v>Traje de baño niñitas Pastel con diadema</v>
      </c>
      <c r="G889" s="58">
        <v>1</v>
      </c>
      <c r="H889" s="59">
        <v>18</v>
      </c>
      <c r="I889" s="59">
        <f>VENTAS[[#This Row],[Cantidad]]*VENTAS[[#This Row],[Precio Venta]]</f>
        <v>18</v>
      </c>
      <c r="J889" s="59">
        <f>IF(VENTAS[[#This Row],[Nombre del Gestor]]&gt;1,  VENTAS[[#This Row],[Total]]*10%, 0)</f>
        <v>1.8</v>
      </c>
      <c r="K889" s="59">
        <f>IFERROR(VLOOKUP(VENTAS[[#This Row],[Código del producto Vendido]],STOCK[],16,FALSE)*VENTAS[[#This Row],[Cantidad]] + VLOOKUP(VENTAS[[#This Row],[Código del producto Vendido]],STOCK[],19,FALSE)*VENTAS[[#This Row],[Cantidad]],VENTAS[[#This Row],[Total]])</f>
        <v>11.886666666666667</v>
      </c>
      <c r="L889" s="59">
        <f>VENTAS[[#This Row],[Total]]-VENTAS[[#This Row],[Comisión 10%]]-VENTAS[[#This Row],[Costo SIN Comision]]</f>
        <v>4.3133333333333326</v>
      </c>
      <c r="M889" s="59"/>
    </row>
    <row r="890" spans="1:13" ht="20" customHeight="1">
      <c r="A890" s="56">
        <v>45417</v>
      </c>
      <c r="B890" s="57"/>
      <c r="C890" s="57"/>
      <c r="D890" s="57" t="s">
        <v>2014</v>
      </c>
      <c r="E890" s="57" t="s">
        <v>2204</v>
      </c>
      <c r="F890" s="58" t="str">
        <f>IFERROR(VLOOKUP(VENTAS[[#This Row],[Código del producto Vendido]],STOCK[],5,FALSE),"-")</f>
        <v>Bikini niñitas unicornio con Diadema</v>
      </c>
      <c r="G890" s="58">
        <v>1</v>
      </c>
      <c r="H890" s="59">
        <v>18</v>
      </c>
      <c r="I890" s="59">
        <f>VENTAS[[#This Row],[Cantidad]]*VENTAS[[#This Row],[Precio Venta]]</f>
        <v>18</v>
      </c>
      <c r="J890" s="59">
        <f>IF(VENTAS[[#This Row],[Nombre del Gestor]]&gt;1,  VENTAS[[#This Row],[Total]]*10%, 0)</f>
        <v>1.8</v>
      </c>
      <c r="K890" s="59">
        <f>IFERROR(VLOOKUP(VENTAS[[#This Row],[Código del producto Vendido]],STOCK[],16,FALSE)*VENTAS[[#This Row],[Cantidad]] + VLOOKUP(VENTAS[[#This Row],[Código del producto Vendido]],STOCK[],19,FALSE)*VENTAS[[#This Row],[Cantidad]],VENTAS[[#This Row],[Total]])</f>
        <v>9.7661111111111101</v>
      </c>
      <c r="L890" s="59">
        <f>VENTAS[[#This Row],[Total]]-VENTAS[[#This Row],[Comisión 10%]]-VENTAS[[#This Row],[Costo SIN Comision]]</f>
        <v>6.4338888888888892</v>
      </c>
      <c r="M890" s="59"/>
    </row>
    <row r="891" spans="1:13" ht="20" customHeight="1">
      <c r="A891" s="56">
        <v>45416</v>
      </c>
      <c r="B891" s="57"/>
      <c r="C891" s="57"/>
      <c r="D891" s="57" t="s">
        <v>2014</v>
      </c>
      <c r="E891" s="57" t="s">
        <v>1226</v>
      </c>
      <c r="F891" s="58" t="str">
        <f>IFERROR(VLOOKUP(VENTAS[[#This Row],[Código del producto Vendido]],STOCK[],5,FALSE),"-")</f>
        <v>Falda plisada de cuadros</v>
      </c>
      <c r="G891" s="58">
        <v>1</v>
      </c>
      <c r="H891" s="59">
        <v>20</v>
      </c>
      <c r="I891" s="59">
        <f>VENTAS[[#This Row],[Cantidad]]*VENTAS[[#This Row],[Precio Venta]]</f>
        <v>20</v>
      </c>
      <c r="J891" s="59">
        <f>IF(VENTAS[[#This Row],[Nombre del Gestor]]&gt;1,  VENTAS[[#This Row],[Total]]*10%, 0)</f>
        <v>2</v>
      </c>
      <c r="K891" s="59">
        <f>IFERROR(VLOOKUP(VENTAS[[#This Row],[Código del producto Vendido]],STOCK[],16,FALSE)*VENTAS[[#This Row],[Cantidad]] + VLOOKUP(VENTAS[[#This Row],[Código del producto Vendido]],STOCK[],19,FALSE)*VENTAS[[#This Row],[Cantidad]],VENTAS[[#This Row],[Total]])</f>
        <v>12.74</v>
      </c>
      <c r="L891" s="59">
        <f>VENTAS[[#This Row],[Total]]-VENTAS[[#This Row],[Comisión 10%]]-VENTAS[[#This Row],[Costo SIN Comision]]</f>
        <v>5.26</v>
      </c>
      <c r="M891" s="59"/>
    </row>
    <row r="892" spans="1:13" ht="20" customHeight="1">
      <c r="A892" s="56">
        <v>45416</v>
      </c>
      <c r="B892" s="57"/>
      <c r="C892" s="57"/>
      <c r="D892" s="57" t="s">
        <v>2014</v>
      </c>
      <c r="E892" s="57" t="s">
        <v>620</v>
      </c>
      <c r="F892" s="58" t="str">
        <f>IFERROR(VLOOKUP(VENTAS[[#This Row],[Código del producto Vendido]],STOCK[],5,FALSE),"-")</f>
        <v>Top de mangas anchas y lentejuelas amarillo</v>
      </c>
      <c r="G892" s="58">
        <v>0</v>
      </c>
      <c r="H892" s="59">
        <v>13</v>
      </c>
      <c r="I892" s="59">
        <f>VENTAS[[#This Row],[Cantidad]]*VENTAS[[#This Row],[Precio Venta]]</f>
        <v>0</v>
      </c>
      <c r="J892" s="59">
        <f>IF(VENTAS[[#This Row],[Nombre del Gestor]]&gt;1,  VENTAS[[#This Row],[Total]]*10%, 0)</f>
        <v>0</v>
      </c>
      <c r="K892" s="59">
        <f>IFERROR(VLOOKUP(VENTAS[[#This Row],[Código del producto Vendido]],STOCK[],16,FALSE)*VENTAS[[#This Row],[Cantidad]] + VLOOKUP(VENTAS[[#This Row],[Código del producto Vendido]],STOCK[],19,FALSE)*VENTAS[[#This Row],[Cantidad]],VENTAS[[#This Row],[Total]])</f>
        <v>0</v>
      </c>
      <c r="L892" s="59">
        <f>VENTAS[[#This Row],[Total]]-VENTAS[[#This Row],[Comisión 10%]]-VENTAS[[#This Row],[Costo SIN Comision]]</f>
        <v>0</v>
      </c>
      <c r="M892" s="59"/>
    </row>
    <row r="893" spans="1:13" ht="20" customHeight="1">
      <c r="A893" s="56">
        <v>45416</v>
      </c>
      <c r="B893" s="57"/>
      <c r="C893" s="57"/>
      <c r="D893" s="57" t="s">
        <v>2014</v>
      </c>
      <c r="E893" s="57" t="s">
        <v>634</v>
      </c>
      <c r="F893" s="58" t="str">
        <f>IFERROR(VLOOKUP(VENTAS[[#This Row],[Código del producto Vendido]],STOCK[],5,FALSE),"-")</f>
        <v>Vestido playera oversize</v>
      </c>
      <c r="G893" s="58">
        <v>1</v>
      </c>
      <c r="H893" s="59">
        <v>20</v>
      </c>
      <c r="I893" s="59">
        <f>VENTAS[[#This Row],[Cantidad]]*VENTAS[[#This Row],[Precio Venta]]</f>
        <v>20</v>
      </c>
      <c r="J893" s="59">
        <f>IF(VENTAS[[#This Row],[Nombre del Gestor]]&gt;1,  VENTAS[[#This Row],[Total]]*10%, 0)</f>
        <v>2</v>
      </c>
      <c r="K893" s="59">
        <f>IFERROR(VLOOKUP(VENTAS[[#This Row],[Código del producto Vendido]],STOCK[],16,FALSE)*VENTAS[[#This Row],[Cantidad]] + VLOOKUP(VENTAS[[#This Row],[Código del producto Vendido]],STOCK[],19,FALSE)*VENTAS[[#This Row],[Cantidad]],VENTAS[[#This Row],[Total]])</f>
        <v>13.78888888888889</v>
      </c>
      <c r="L893" s="59">
        <f>VENTAS[[#This Row],[Total]]-VENTAS[[#This Row],[Comisión 10%]]-VENTAS[[#This Row],[Costo SIN Comision]]</f>
        <v>4.2111111111111104</v>
      </c>
      <c r="M893" s="59"/>
    </row>
    <row r="894" spans="1:13" ht="20" customHeight="1">
      <c r="A894" s="56">
        <v>45419</v>
      </c>
      <c r="B894" s="57"/>
      <c r="C894" s="57"/>
      <c r="D894" s="57"/>
      <c r="E894" s="57" t="s">
        <v>2206</v>
      </c>
      <c r="F894" s="58" t="str">
        <f>IFERROR(VLOOKUP(VENTAS[[#This Row],[Código del producto Vendido]],STOCK[],5,FALSE),"-")</f>
        <v>Sandalias negras acolchadas</v>
      </c>
      <c r="G894" s="58">
        <v>1</v>
      </c>
      <c r="H894" s="59">
        <v>27</v>
      </c>
      <c r="I894" s="59">
        <f>VENTAS[[#This Row],[Cantidad]]*VENTAS[[#This Row],[Precio Venta]]</f>
        <v>27</v>
      </c>
      <c r="J894" s="59">
        <f>IF(VENTAS[[#This Row],[Nombre del Gestor]]&gt;1,  VENTAS[[#This Row],[Total]]*10%, 0)</f>
        <v>0</v>
      </c>
      <c r="K894" s="59">
        <f>IFERROR(VLOOKUP(VENTAS[[#This Row],[Código del producto Vendido]],STOCK[],16,FALSE)*VENTAS[[#This Row],[Cantidad]] + VLOOKUP(VENTAS[[#This Row],[Código del producto Vendido]],STOCK[],19,FALSE)*VENTAS[[#This Row],[Cantidad]],VENTAS[[#This Row],[Total]])</f>
        <v>12.49</v>
      </c>
      <c r="L894" s="59">
        <f>VENTAS[[#This Row],[Total]]-VENTAS[[#This Row],[Comisión 10%]]-VENTAS[[#This Row],[Costo SIN Comision]]</f>
        <v>14.51</v>
      </c>
      <c r="M894" s="59"/>
    </row>
    <row r="895" spans="1:13" ht="20" customHeight="1">
      <c r="A895" s="56">
        <v>45418</v>
      </c>
      <c r="B895" s="57"/>
      <c r="C895" s="57"/>
      <c r="D895" s="57" t="s">
        <v>2014</v>
      </c>
      <c r="E895" s="57" t="s">
        <v>2194</v>
      </c>
      <c r="F895" s="58" t="str">
        <f>IFERROR(VLOOKUP(VENTAS[[#This Row],[Código del producto Vendido]],STOCK[],5,FALSE),"-")</f>
        <v>Botas negras de zíper</v>
      </c>
      <c r="G895" s="58">
        <v>1</v>
      </c>
      <c r="H895" s="59">
        <v>45</v>
      </c>
      <c r="I895" s="59">
        <f>VENTAS[[#This Row],[Cantidad]]*VENTAS[[#This Row],[Precio Venta]]</f>
        <v>45</v>
      </c>
      <c r="J895" s="59">
        <f>IF(VENTAS[[#This Row],[Nombre del Gestor]]&gt;1,  VENTAS[[#This Row],[Total]]*10%, 0)</f>
        <v>4.5</v>
      </c>
      <c r="K895" s="59">
        <f>IFERROR(VLOOKUP(VENTAS[[#This Row],[Código del producto Vendido]],STOCK[],16,FALSE)*VENTAS[[#This Row],[Cantidad]] + VLOOKUP(VENTAS[[#This Row],[Código del producto Vendido]],STOCK[],19,FALSE)*VENTAS[[#This Row],[Cantidad]],VENTAS[[#This Row],[Total]])</f>
        <v>30</v>
      </c>
      <c r="L895" s="59">
        <f>VENTAS[[#This Row],[Total]]-VENTAS[[#This Row],[Comisión 10%]]-VENTAS[[#This Row],[Costo SIN Comision]]</f>
        <v>10.5</v>
      </c>
      <c r="M895" s="59"/>
    </row>
    <row r="896" spans="1:13" ht="20" customHeight="1">
      <c r="A896" s="56">
        <v>45418</v>
      </c>
      <c r="B896" s="57"/>
      <c r="C896" s="57"/>
      <c r="D896" s="57" t="s">
        <v>2014</v>
      </c>
      <c r="E896" s="57" t="s">
        <v>554</v>
      </c>
      <c r="F896" s="58" t="str">
        <f>IFERROR(VLOOKUP(VENTAS[[#This Row],[Código del producto Vendido]],STOCK[],5,FALSE),"-")</f>
        <v xml:space="preserve">Pareo falda </v>
      </c>
      <c r="G896" s="58">
        <v>1</v>
      </c>
      <c r="H896" s="59">
        <v>8</v>
      </c>
      <c r="I896" s="59">
        <f>VENTAS[[#This Row],[Cantidad]]*VENTAS[[#This Row],[Precio Venta]]</f>
        <v>8</v>
      </c>
      <c r="J896" s="59">
        <f>IF(VENTAS[[#This Row],[Nombre del Gestor]]&gt;1,  VENTAS[[#This Row],[Total]]*10%, 0)</f>
        <v>0.8</v>
      </c>
      <c r="K896" s="59">
        <f>IFERROR(VLOOKUP(VENTAS[[#This Row],[Código del producto Vendido]],STOCK[],16,FALSE)*VENTAS[[#This Row],[Cantidad]] + VLOOKUP(VENTAS[[#This Row],[Código del producto Vendido]],STOCK[],19,FALSE)*VENTAS[[#This Row],[Cantidad]],VENTAS[[#This Row],[Total]])</f>
        <v>4.3372222222222225</v>
      </c>
      <c r="L896" s="59">
        <f>VENTAS[[#This Row],[Total]]-VENTAS[[#This Row],[Comisión 10%]]-VENTAS[[#This Row],[Costo SIN Comision]]</f>
        <v>2.8627777777777776</v>
      </c>
      <c r="M896" s="59"/>
    </row>
    <row r="897" spans="1:13" ht="20" customHeight="1">
      <c r="A897" s="56">
        <v>45435</v>
      </c>
      <c r="B897" s="57"/>
      <c r="C897" s="57"/>
      <c r="D897" s="57" t="s">
        <v>1493</v>
      </c>
      <c r="E897" s="57" t="s">
        <v>567</v>
      </c>
      <c r="F897" s="58" t="str">
        <f>IFERROR(VLOOKUP(VENTAS[[#This Row],[Código del producto Vendido]],STOCK[],5,FALSE),"-")</f>
        <v>Pareo pantalón de malla</v>
      </c>
      <c r="G897" s="58">
        <v>1</v>
      </c>
      <c r="H897" s="59">
        <v>15</v>
      </c>
      <c r="I897" s="59">
        <f>VENTAS[[#This Row],[Cantidad]]*VENTAS[[#This Row],[Precio Venta]]</f>
        <v>15</v>
      </c>
      <c r="J897" s="59">
        <f>IF(VENTAS[[#This Row],[Nombre del Gestor]]&gt;1,  VENTAS[[#This Row],[Total]]*10%, 0)</f>
        <v>1.5</v>
      </c>
      <c r="K897" s="59">
        <f>IFERROR(VLOOKUP(VENTAS[[#This Row],[Código del producto Vendido]],STOCK[],16,FALSE)*VENTAS[[#This Row],[Cantidad]] + VLOOKUP(VENTAS[[#This Row],[Código del producto Vendido]],STOCK[],19,FALSE)*VENTAS[[#This Row],[Cantidad]],VENTAS[[#This Row],[Total]])</f>
        <v>9.9555555555555557</v>
      </c>
      <c r="L897" s="59">
        <f>VENTAS[[#This Row],[Total]]-VENTAS[[#This Row],[Comisión 10%]]-VENTAS[[#This Row],[Costo SIN Comision]]</f>
        <v>3.5444444444444443</v>
      </c>
      <c r="M897" s="59"/>
    </row>
    <row r="898" spans="1:13" ht="20" customHeight="1">
      <c r="A898" s="56">
        <v>45418</v>
      </c>
      <c r="B898" s="57"/>
      <c r="C898" s="57"/>
      <c r="D898" s="57" t="s">
        <v>2014</v>
      </c>
      <c r="E898" s="57" t="s">
        <v>569</v>
      </c>
      <c r="F898" s="58" t="str">
        <f>IFERROR(VLOOKUP(VENTAS[[#This Row],[Código del producto Vendido]],STOCK[],5,FALSE),"-")</f>
        <v>Bikini elegante con herrajes color humo</v>
      </c>
      <c r="G898" s="58">
        <v>1</v>
      </c>
      <c r="H898" s="59">
        <v>18</v>
      </c>
      <c r="I898" s="59">
        <f>VENTAS[[#This Row],[Cantidad]]*VENTAS[[#This Row],[Precio Venta]]</f>
        <v>18</v>
      </c>
      <c r="J898" s="59">
        <f>IF(VENTAS[[#This Row],[Nombre del Gestor]]&gt;1,  VENTAS[[#This Row],[Total]]*10%, 0)</f>
        <v>1.8</v>
      </c>
      <c r="K898" s="59">
        <f>IFERROR(VLOOKUP(VENTAS[[#This Row],[Código del producto Vendido]],STOCK[],16,FALSE)*VENTAS[[#This Row],[Cantidad]] + VLOOKUP(VENTAS[[#This Row],[Código del producto Vendido]],STOCK[],19,FALSE)*VENTAS[[#This Row],[Cantidad]],VENTAS[[#This Row],[Total]])</f>
        <v>12.697222222222221</v>
      </c>
      <c r="L898" s="59">
        <f>VENTAS[[#This Row],[Total]]-VENTAS[[#This Row],[Comisión 10%]]-VENTAS[[#This Row],[Costo SIN Comision]]</f>
        <v>3.5027777777777782</v>
      </c>
      <c r="M898" s="59"/>
    </row>
    <row r="899" spans="1:13" ht="20" customHeight="1">
      <c r="A899" s="56">
        <v>45416</v>
      </c>
      <c r="B899" s="57"/>
      <c r="C899" s="57"/>
      <c r="D899" s="57" t="s">
        <v>2014</v>
      </c>
      <c r="E899" s="57" t="s">
        <v>713</v>
      </c>
      <c r="F899" s="58" t="str">
        <f>IFERROR(VLOOKUP(VENTAS[[#This Row],[Código del producto Vendido]],STOCK[],5,FALSE),"-")</f>
        <v>Set 3 piezas bikini</v>
      </c>
      <c r="G899" s="58">
        <v>1</v>
      </c>
      <c r="H899" s="59">
        <v>25</v>
      </c>
      <c r="I899" s="59">
        <f>VENTAS[[#This Row],[Cantidad]]*VENTAS[[#This Row],[Precio Venta]]</f>
        <v>25</v>
      </c>
      <c r="J899" s="59">
        <f>IF(VENTAS[[#This Row],[Nombre del Gestor]]&gt;1,  VENTAS[[#This Row],[Total]]*10%, 0)</f>
        <v>2.5</v>
      </c>
      <c r="K899" s="59">
        <f>IFERROR(VLOOKUP(VENTAS[[#This Row],[Código del producto Vendido]],STOCK[],16,FALSE)*VENTAS[[#This Row],[Cantidad]] + VLOOKUP(VENTAS[[#This Row],[Código del producto Vendido]],STOCK[],19,FALSE)*VENTAS[[#This Row],[Cantidad]],VENTAS[[#This Row],[Total]])</f>
        <v>16.044444444444444</v>
      </c>
      <c r="L899" s="59">
        <f>VENTAS[[#This Row],[Total]]-VENTAS[[#This Row],[Comisión 10%]]-VENTAS[[#This Row],[Costo SIN Comision]]</f>
        <v>6.4555555555555557</v>
      </c>
      <c r="M899" s="59"/>
    </row>
    <row r="900" spans="1:13" ht="20" customHeight="1">
      <c r="A900" s="56">
        <v>45416</v>
      </c>
      <c r="B900" s="57"/>
      <c r="C900" s="57"/>
      <c r="D900" s="57" t="s">
        <v>2014</v>
      </c>
      <c r="E900" s="57" t="s">
        <v>789</v>
      </c>
      <c r="F900" s="58" t="str">
        <f>IFERROR(VLOOKUP(VENTAS[[#This Row],[Código del producto Vendido]],STOCK[],5,FALSE),"-")</f>
        <v>Sandalias trenzadas</v>
      </c>
      <c r="G900" s="58">
        <v>1</v>
      </c>
      <c r="H900" s="59">
        <v>35</v>
      </c>
      <c r="I900" s="59">
        <f>VENTAS[[#This Row],[Cantidad]]*VENTAS[[#This Row],[Precio Venta]]</f>
        <v>35</v>
      </c>
      <c r="J900" s="59">
        <f>IF(VENTAS[[#This Row],[Nombre del Gestor]]&gt;1,  VENTAS[[#This Row],[Total]]*10%, 0)</f>
        <v>3.5</v>
      </c>
      <c r="K900" s="59">
        <f>IFERROR(VLOOKUP(VENTAS[[#This Row],[Código del producto Vendido]],STOCK[],16,FALSE)*VENTAS[[#This Row],[Cantidad]] + VLOOKUP(VENTAS[[#This Row],[Código del producto Vendido]],STOCK[],19,FALSE)*VENTAS[[#This Row],[Cantidad]],VENTAS[[#This Row],[Total]])</f>
        <v>27</v>
      </c>
      <c r="L900" s="59">
        <f>VENTAS[[#This Row],[Total]]-VENTAS[[#This Row],[Comisión 10%]]-VENTAS[[#This Row],[Costo SIN Comision]]</f>
        <v>4.5</v>
      </c>
      <c r="M900" s="59"/>
    </row>
    <row r="901" spans="1:13" ht="20" customHeight="1">
      <c r="A901" s="56">
        <v>45416</v>
      </c>
      <c r="B901" s="57"/>
      <c r="C901" s="57" t="s">
        <v>2207</v>
      </c>
      <c r="D901" s="57"/>
      <c r="E901" s="57" t="s">
        <v>796</v>
      </c>
      <c r="F901" s="58" t="str">
        <f>IFERROR(VLOOKUP(VENTAS[[#This Row],[Código del producto Vendido]],STOCK[],5,FALSE),"-")</f>
        <v>Alpargatas a cuadros</v>
      </c>
      <c r="G901" s="58">
        <v>1</v>
      </c>
      <c r="H901" s="59">
        <v>0</v>
      </c>
      <c r="I901" s="59">
        <f>VENTAS[[#This Row],[Cantidad]]*VENTAS[[#This Row],[Precio Venta]]</f>
        <v>0</v>
      </c>
      <c r="J901" s="59">
        <f>IF(VENTAS[[#This Row],[Nombre del Gestor]]&gt;1,  VENTAS[[#This Row],[Total]]*10%, 0)</f>
        <v>0</v>
      </c>
      <c r="K901" s="59">
        <f>IFERROR(VLOOKUP(VENTAS[[#This Row],[Código del producto Vendido]],STOCK[],16,FALSE)*VENTAS[[#This Row],[Cantidad]] + VLOOKUP(VENTAS[[#This Row],[Código del producto Vendido]],STOCK[],19,FALSE)*VENTAS[[#This Row],[Cantidad]],VENTAS[[#This Row],[Total]])</f>
        <v>11.888888888888889</v>
      </c>
      <c r="L901" s="59">
        <f>VENTAS[[#This Row],[Total]]-VENTAS[[#This Row],[Comisión 10%]]-VENTAS[[#This Row],[Costo SIN Comision]]</f>
        <v>-11.888888888888889</v>
      </c>
      <c r="M901" s="59"/>
    </row>
    <row r="902" spans="1:13" ht="20" customHeight="1">
      <c r="A902" s="56">
        <v>45416</v>
      </c>
      <c r="B902" s="57"/>
      <c r="C902" s="57"/>
      <c r="D902" s="57" t="s">
        <v>2014</v>
      </c>
      <c r="E902" s="57" t="s">
        <v>879</v>
      </c>
      <c r="F902" s="58" t="str">
        <f>IFERROR(VLOOKUP(VENTAS[[#This Row],[Código del producto Vendido]],STOCK[],5,FALSE),"-")</f>
        <v>Pantalón business básico</v>
      </c>
      <c r="G902" s="58">
        <v>1</v>
      </c>
      <c r="H902" s="59">
        <v>30</v>
      </c>
      <c r="I902" s="59">
        <f>VENTAS[[#This Row],[Cantidad]]*VENTAS[[#This Row],[Precio Venta]]</f>
        <v>30</v>
      </c>
      <c r="J902" s="59">
        <f>IF(VENTAS[[#This Row],[Nombre del Gestor]]&gt;1,  VENTAS[[#This Row],[Total]]*10%, 0)</f>
        <v>3</v>
      </c>
      <c r="K902" s="59">
        <f>IFERROR(VLOOKUP(VENTAS[[#This Row],[Código del producto Vendido]],STOCK[],16,FALSE)*VENTAS[[#This Row],[Cantidad]] + VLOOKUP(VENTAS[[#This Row],[Código del producto Vendido]],STOCK[],19,FALSE)*VENTAS[[#This Row],[Cantidad]],VENTAS[[#This Row],[Total]])</f>
        <v>21.372272727272726</v>
      </c>
      <c r="L902" s="59">
        <f>VENTAS[[#This Row],[Total]]-VENTAS[[#This Row],[Comisión 10%]]-VENTAS[[#This Row],[Costo SIN Comision]]</f>
        <v>5.6277272727272738</v>
      </c>
      <c r="M902" s="59"/>
    </row>
    <row r="903" spans="1:13" ht="20" customHeight="1">
      <c r="A903" s="56">
        <v>45435</v>
      </c>
      <c r="B903" s="57"/>
      <c r="C903" s="57"/>
      <c r="D903" s="57"/>
      <c r="E903" s="57" t="s">
        <v>881</v>
      </c>
      <c r="F903" s="58" t="str">
        <f>IFERROR(VLOOKUP(VENTAS[[#This Row],[Código del producto Vendido]],STOCK[],5,FALSE),"-")</f>
        <v xml:space="preserve"> Top Básico Business</v>
      </c>
      <c r="G903" s="58">
        <v>1</v>
      </c>
      <c r="H903" s="59">
        <v>10</v>
      </c>
      <c r="I903" s="59">
        <f>VENTAS[[#This Row],[Cantidad]]*VENTAS[[#This Row],[Precio Venta]]</f>
        <v>10</v>
      </c>
      <c r="J903" s="59">
        <f>IF(VENTAS[[#This Row],[Nombre del Gestor]]&gt;1,  VENTAS[[#This Row],[Total]]*10%, 0)</f>
        <v>0</v>
      </c>
      <c r="K903" s="59">
        <f>IFERROR(VLOOKUP(VENTAS[[#This Row],[Código del producto Vendido]],STOCK[],16,FALSE)*VENTAS[[#This Row],[Cantidad]] + VLOOKUP(VENTAS[[#This Row],[Código del producto Vendido]],STOCK[],19,FALSE)*VENTAS[[#This Row],[Cantidad]],VENTAS[[#This Row],[Total]])</f>
        <v>6.7840909090909083</v>
      </c>
      <c r="L903" s="59">
        <f>VENTAS[[#This Row],[Total]]-VENTAS[[#This Row],[Comisión 10%]]-VENTAS[[#This Row],[Costo SIN Comision]]</f>
        <v>3.2159090909090917</v>
      </c>
      <c r="M903" s="59"/>
    </row>
    <row r="904" spans="1:13" ht="20" customHeight="1">
      <c r="A904" s="56">
        <v>45416</v>
      </c>
      <c r="B904" s="57"/>
      <c r="C904" s="57"/>
      <c r="D904" s="57"/>
      <c r="E904" s="57" t="s">
        <v>1035</v>
      </c>
      <c r="F904" s="58" t="str">
        <f>IFERROR(VLOOKUP(VENTAS[[#This Row],[Código del producto Vendido]],STOCK[],5,FALSE),"-")</f>
        <v>Pantaloneta de zíper</v>
      </c>
      <c r="G904" s="58">
        <v>1</v>
      </c>
      <c r="H904" s="59">
        <v>20</v>
      </c>
      <c r="I904" s="59">
        <f>VENTAS[[#This Row],[Cantidad]]*VENTAS[[#This Row],[Precio Venta]]</f>
        <v>20</v>
      </c>
      <c r="J904" s="59">
        <f>IF(VENTAS[[#This Row],[Nombre del Gestor]]&gt;1,  VENTAS[[#This Row],[Total]]*10%, 0)</f>
        <v>0</v>
      </c>
      <c r="K904" s="59">
        <f>IFERROR(VLOOKUP(VENTAS[[#This Row],[Código del producto Vendido]],STOCK[],16,FALSE)*VENTAS[[#This Row],[Cantidad]] + VLOOKUP(VENTAS[[#This Row],[Código del producto Vendido]],STOCK[],19,FALSE)*VENTAS[[#This Row],[Cantidad]],VENTAS[[#This Row],[Total]])</f>
        <v>13.36</v>
      </c>
      <c r="L904" s="59">
        <f>VENTAS[[#This Row],[Total]]-VENTAS[[#This Row],[Comisión 10%]]-VENTAS[[#This Row],[Costo SIN Comision]]</f>
        <v>6.6400000000000006</v>
      </c>
      <c r="M904" s="59"/>
    </row>
    <row r="905" spans="1:13" ht="20" customHeight="1">
      <c r="A905" s="56">
        <v>45435</v>
      </c>
      <c r="B905" s="57"/>
      <c r="C905" s="57"/>
      <c r="D905" s="57" t="s">
        <v>2014</v>
      </c>
      <c r="E905" s="57" t="s">
        <v>1260</v>
      </c>
      <c r="F905" s="58" t="str">
        <f>IFERROR(VLOOKUP(VENTAS[[#This Row],[Código del producto Vendido]],STOCK[],5,FALSE),"-")</f>
        <v>Sandalias de velcro</v>
      </c>
      <c r="G905" s="58">
        <v>1</v>
      </c>
      <c r="H905" s="59">
        <v>30</v>
      </c>
      <c r="I905" s="59">
        <f>VENTAS[[#This Row],[Cantidad]]*VENTAS[[#This Row],[Precio Venta]]</f>
        <v>30</v>
      </c>
      <c r="J905" s="59">
        <f>IF(VENTAS[[#This Row],[Nombre del Gestor]]&gt;1,  VENTAS[[#This Row],[Total]]*10%, 0)</f>
        <v>3</v>
      </c>
      <c r="K905" s="59">
        <f>IFERROR(VLOOKUP(VENTAS[[#This Row],[Código del producto Vendido]],STOCK[],16,FALSE)*VENTAS[[#This Row],[Cantidad]] + VLOOKUP(VENTAS[[#This Row],[Código del producto Vendido]],STOCK[],19,FALSE)*VENTAS[[#This Row],[Cantidad]],VENTAS[[#This Row],[Total]])</f>
        <v>17</v>
      </c>
      <c r="L905" s="59">
        <f>VENTAS[[#This Row],[Total]]-VENTAS[[#This Row],[Comisión 10%]]-VENTAS[[#This Row],[Costo SIN Comision]]</f>
        <v>10</v>
      </c>
      <c r="M905" s="59"/>
    </row>
    <row r="906" spans="1:13" ht="20" customHeight="1">
      <c r="A906" s="56">
        <v>45434</v>
      </c>
      <c r="B906" s="57"/>
      <c r="C906" s="57"/>
      <c r="D906" s="57" t="s">
        <v>2014</v>
      </c>
      <c r="E906" s="57" t="s">
        <v>1717</v>
      </c>
      <c r="F906" s="58" t="str">
        <f>IFERROR(VLOOKUP(VENTAS[[#This Row],[Código del producto Vendido]],STOCK[],5,FALSE),"-")</f>
        <v>Zapatillas blanco casual</v>
      </c>
      <c r="G906" s="58">
        <v>2</v>
      </c>
      <c r="H906" s="59">
        <v>30</v>
      </c>
      <c r="I906" s="59">
        <f>VENTAS[[#This Row],[Cantidad]]*VENTAS[[#This Row],[Precio Venta]]</f>
        <v>60</v>
      </c>
      <c r="J906" s="59">
        <f>IF(VENTAS[[#This Row],[Nombre del Gestor]]&gt;1,  VENTAS[[#This Row],[Total]]*10%, 0)</f>
        <v>6</v>
      </c>
      <c r="K906" s="59">
        <f>IFERROR(VLOOKUP(VENTAS[[#This Row],[Código del producto Vendido]],STOCK[],16,FALSE)*VENTAS[[#This Row],[Cantidad]] + VLOOKUP(VENTAS[[#This Row],[Código del producto Vendido]],STOCK[],19,FALSE)*VENTAS[[#This Row],[Cantidad]],VENTAS[[#This Row],[Total]])</f>
        <v>50.941176470588232</v>
      </c>
      <c r="L906" s="59">
        <f>VENTAS[[#This Row],[Total]]-VENTAS[[#This Row],[Comisión 10%]]-VENTAS[[#This Row],[Costo SIN Comision]]</f>
        <v>3.058823529411768</v>
      </c>
      <c r="M906" s="59"/>
    </row>
    <row r="907" spans="1:13" ht="20" customHeight="1">
      <c r="A907" s="56">
        <v>45422</v>
      </c>
      <c r="B907" s="57"/>
      <c r="C907" s="57"/>
      <c r="D907" s="57" t="s">
        <v>2014</v>
      </c>
      <c r="E907" s="57" t="s">
        <v>1757</v>
      </c>
      <c r="F907" s="58" t="str">
        <f>IFERROR(VLOOKUP(VENTAS[[#This Row],[Código del producto Vendido]],STOCK[],5,FALSE),"-")</f>
        <v>Vestido Midi Elegante</v>
      </c>
      <c r="G907" s="58">
        <v>1</v>
      </c>
      <c r="H907" s="59">
        <v>22</v>
      </c>
      <c r="I907" s="59">
        <f>VENTAS[[#This Row],[Cantidad]]*VENTAS[[#This Row],[Precio Venta]]</f>
        <v>22</v>
      </c>
      <c r="J907" s="59">
        <f>IF(VENTAS[[#This Row],[Nombre del Gestor]]&gt;1,  VENTAS[[#This Row],[Total]]*10%, 0)</f>
        <v>2.2000000000000002</v>
      </c>
      <c r="K907" s="59">
        <f>IFERROR(VLOOKUP(VENTAS[[#This Row],[Código del producto Vendido]],STOCK[],16,FALSE)*VENTAS[[#This Row],[Cantidad]] + VLOOKUP(VENTAS[[#This Row],[Código del producto Vendido]],STOCK[],19,FALSE)*VENTAS[[#This Row],[Cantidad]],VENTAS[[#This Row],[Total]])</f>
        <v>10.790000000000001</v>
      </c>
      <c r="L907" s="59">
        <f>VENTAS[[#This Row],[Total]]-VENTAS[[#This Row],[Comisión 10%]]-VENTAS[[#This Row],[Costo SIN Comision]]</f>
        <v>9.01</v>
      </c>
      <c r="M907" s="59"/>
    </row>
    <row r="908" spans="1:13" ht="20" customHeight="1">
      <c r="A908" s="57"/>
      <c r="B908" s="57"/>
      <c r="C908" s="57" t="s">
        <v>1140</v>
      </c>
      <c r="D908" s="57"/>
      <c r="E908" s="57" t="s">
        <v>1757</v>
      </c>
      <c r="F908" s="58" t="str">
        <f>IFERROR(VLOOKUP(VENTAS[[#This Row],[Código del producto Vendido]],STOCK[],5,FALSE),"-")</f>
        <v>Vestido Midi Elegante</v>
      </c>
      <c r="G908" s="58">
        <v>1</v>
      </c>
      <c r="H908" s="59">
        <v>22</v>
      </c>
      <c r="I908" s="59">
        <f>VENTAS[[#This Row],[Cantidad]]*VENTAS[[#This Row],[Precio Venta]]</f>
        <v>22</v>
      </c>
      <c r="J908" s="59">
        <f>IF(VENTAS[[#This Row],[Nombre del Gestor]]&gt;1,  VENTAS[[#This Row],[Total]]*10%, 0)</f>
        <v>0</v>
      </c>
      <c r="K908" s="59">
        <f>IFERROR(VLOOKUP(VENTAS[[#This Row],[Código del producto Vendido]],STOCK[],16,FALSE)*VENTAS[[#This Row],[Cantidad]] + VLOOKUP(VENTAS[[#This Row],[Código del producto Vendido]],STOCK[],19,FALSE)*VENTAS[[#This Row],[Cantidad]],VENTAS[[#This Row],[Total]])</f>
        <v>10.790000000000001</v>
      </c>
      <c r="L908" s="59">
        <f>VENTAS[[#This Row],[Total]]-VENTAS[[#This Row],[Comisión 10%]]-VENTAS[[#This Row],[Costo SIN Comision]]</f>
        <v>11.209999999999999</v>
      </c>
      <c r="M908" s="59"/>
    </row>
    <row r="909" spans="1:13" ht="20" customHeight="1">
      <c r="A909" s="57"/>
      <c r="B909" s="57"/>
      <c r="C909" s="57" t="s">
        <v>2208</v>
      </c>
      <c r="D909" s="57"/>
      <c r="E909" s="57" t="s">
        <v>1758</v>
      </c>
      <c r="F909" s="58" t="str">
        <f>IFERROR(VLOOKUP(VENTAS[[#This Row],[Código del producto Vendido]],STOCK[],5,FALSE),"-")</f>
        <v>Vestido Midi Elegante</v>
      </c>
      <c r="G909" s="58">
        <v>1</v>
      </c>
      <c r="H909" s="59">
        <v>22</v>
      </c>
      <c r="I909" s="59">
        <f>VENTAS[[#This Row],[Cantidad]]*VENTAS[[#This Row],[Precio Venta]]</f>
        <v>22</v>
      </c>
      <c r="J909" s="59">
        <f>IF(VENTAS[[#This Row],[Nombre del Gestor]]&gt;1,  VENTAS[[#This Row],[Total]]*10%, 0)</f>
        <v>0</v>
      </c>
      <c r="K909" s="59">
        <f>IFERROR(VLOOKUP(VENTAS[[#This Row],[Código del producto Vendido]],STOCK[],16,FALSE)*VENTAS[[#This Row],[Cantidad]] + VLOOKUP(VENTAS[[#This Row],[Código del producto Vendido]],STOCK[],19,FALSE)*VENTAS[[#This Row],[Cantidad]],VENTAS[[#This Row],[Total]])</f>
        <v>10.790000000000001</v>
      </c>
      <c r="L909" s="59">
        <f>VENTAS[[#This Row],[Total]]-VENTAS[[#This Row],[Comisión 10%]]-VENTAS[[#This Row],[Costo SIN Comision]]</f>
        <v>11.209999999999999</v>
      </c>
      <c r="M909" s="59"/>
    </row>
    <row r="910" spans="1:13" ht="20" customHeight="1">
      <c r="A910" s="56">
        <v>45421</v>
      </c>
      <c r="B910" s="57"/>
      <c r="C910" s="57"/>
      <c r="D910" s="57" t="s">
        <v>2014</v>
      </c>
      <c r="E910" s="57" t="s">
        <v>1821</v>
      </c>
      <c r="F910" s="58" t="str">
        <f>IFERROR(VLOOKUP(VENTAS[[#This Row],[Código del producto Vendido]],STOCK[],5,FALSE),"-")</f>
        <v>Set de bolso minimalista negro</v>
      </c>
      <c r="G910" s="58">
        <v>1</v>
      </c>
      <c r="H910" s="59">
        <v>25</v>
      </c>
      <c r="I910" s="59">
        <f>VENTAS[[#This Row],[Cantidad]]*VENTAS[[#This Row],[Precio Venta]]</f>
        <v>25</v>
      </c>
      <c r="J910" s="59">
        <f>IF(VENTAS[[#This Row],[Nombre del Gestor]]&gt;1,  VENTAS[[#This Row],[Total]]*10%, 0)</f>
        <v>2.5</v>
      </c>
      <c r="K910" s="59">
        <f>IFERROR(VLOOKUP(VENTAS[[#This Row],[Código del producto Vendido]],STOCK[],16,FALSE)*VENTAS[[#This Row],[Cantidad]] + VLOOKUP(VENTAS[[#This Row],[Código del producto Vendido]],STOCK[],19,FALSE)*VENTAS[[#This Row],[Cantidad]],VENTAS[[#This Row],[Total]])</f>
        <v>12.75</v>
      </c>
      <c r="L910" s="59">
        <f>VENTAS[[#This Row],[Total]]-VENTAS[[#This Row],[Comisión 10%]]-VENTAS[[#This Row],[Costo SIN Comision]]</f>
        <v>9.75</v>
      </c>
      <c r="M910" s="59"/>
    </row>
    <row r="911" spans="1:13" ht="20" customHeight="1">
      <c r="A911" s="56">
        <v>45428</v>
      </c>
      <c r="B911" s="57"/>
      <c r="C911" s="57"/>
      <c r="D911" s="57" t="s">
        <v>2014</v>
      </c>
      <c r="E911" s="57" t="s">
        <v>1822</v>
      </c>
      <c r="F911" s="58" t="str">
        <f>IFERROR(VLOOKUP(VENTAS[[#This Row],[Código del producto Vendido]],STOCK[],5,FALSE),"-")</f>
        <v>Set de bolso minimalista amarillo</v>
      </c>
      <c r="G911" s="58">
        <v>1</v>
      </c>
      <c r="H911" s="59">
        <v>25</v>
      </c>
      <c r="I911" s="59">
        <f>VENTAS[[#This Row],[Cantidad]]*VENTAS[[#This Row],[Precio Venta]]</f>
        <v>25</v>
      </c>
      <c r="J911" s="59">
        <f>IF(VENTAS[[#This Row],[Nombre del Gestor]]&gt;1,  VENTAS[[#This Row],[Total]]*10%, 0)</f>
        <v>2.5</v>
      </c>
      <c r="K911" s="59">
        <f>IFERROR(VLOOKUP(VENTAS[[#This Row],[Código del producto Vendido]],STOCK[],16,FALSE)*VENTAS[[#This Row],[Cantidad]] + VLOOKUP(VENTAS[[#This Row],[Código del producto Vendido]],STOCK[],19,FALSE)*VENTAS[[#This Row],[Cantidad]],VENTAS[[#This Row],[Total]])</f>
        <v>12.75</v>
      </c>
      <c r="L911" s="59">
        <f>VENTAS[[#This Row],[Total]]-VENTAS[[#This Row],[Comisión 10%]]-VENTAS[[#This Row],[Costo SIN Comision]]</f>
        <v>9.75</v>
      </c>
      <c r="M911" s="59"/>
    </row>
    <row r="912" spans="1:13" ht="20" customHeight="1">
      <c r="A912" s="56">
        <v>45428</v>
      </c>
      <c r="B912" s="57"/>
      <c r="C912" s="57"/>
      <c r="D912" s="57" t="s">
        <v>2014</v>
      </c>
      <c r="E912" s="57" t="s">
        <v>1103</v>
      </c>
      <c r="F912" s="58" t="str">
        <f>IFERROR(VLOOKUP(VENTAS[[#This Row],[Código del producto Vendido]],STOCK[],5,FALSE),"-")</f>
        <v>Jean ajustado Claro</v>
      </c>
      <c r="G912" s="58">
        <v>1</v>
      </c>
      <c r="H912" s="59">
        <v>30</v>
      </c>
      <c r="I912" s="59">
        <f>VENTAS[[#This Row],[Cantidad]]*VENTAS[[#This Row],[Precio Venta]]</f>
        <v>30</v>
      </c>
      <c r="J912" s="59">
        <f>IF(VENTAS[[#This Row],[Nombre del Gestor]]&gt;1,  VENTAS[[#This Row],[Total]]*10%, 0)</f>
        <v>3</v>
      </c>
      <c r="K912" s="59">
        <f>IFERROR(VLOOKUP(VENTAS[[#This Row],[Código del producto Vendido]],STOCK[],16,FALSE)*VENTAS[[#This Row],[Cantidad]] + VLOOKUP(VENTAS[[#This Row],[Código del producto Vendido]],STOCK[],19,FALSE)*VENTAS[[#This Row],[Cantidad]],VENTAS[[#This Row],[Total]])</f>
        <v>23.79</v>
      </c>
      <c r="L912" s="59">
        <f>VENTAS[[#This Row],[Total]]-VENTAS[[#This Row],[Comisión 10%]]-VENTAS[[#This Row],[Costo SIN Comision]]</f>
        <v>3.2100000000000009</v>
      </c>
      <c r="M912" s="59"/>
    </row>
    <row r="913" spans="1:13" ht="20" customHeight="1">
      <c r="A913" s="56">
        <v>45428</v>
      </c>
      <c r="B913" s="57"/>
      <c r="C913" s="57"/>
      <c r="D913" s="57" t="s">
        <v>2014</v>
      </c>
      <c r="E913" s="57" t="s">
        <v>1345</v>
      </c>
      <c r="F913" s="58" t="str">
        <f>IFERROR(VLOOKUP(VENTAS[[#This Row],[Código del producto Vendido]],STOCK[],5,FALSE),"-")</f>
        <v>Sandalias Albaricoque</v>
      </c>
      <c r="G913" s="58">
        <v>1</v>
      </c>
      <c r="H913" s="59">
        <v>35</v>
      </c>
      <c r="I913" s="59">
        <f>VENTAS[[#This Row],[Cantidad]]*VENTAS[[#This Row],[Precio Venta]]</f>
        <v>35</v>
      </c>
      <c r="J913" s="59">
        <f>IF(VENTAS[[#This Row],[Nombre del Gestor]]&gt;1,  VENTAS[[#This Row],[Total]]*10%, 0)</f>
        <v>3.5</v>
      </c>
      <c r="K913" s="59">
        <f>IFERROR(VLOOKUP(VENTAS[[#This Row],[Código del producto Vendido]],STOCK[],16,FALSE)*VENTAS[[#This Row],[Cantidad]] + VLOOKUP(VENTAS[[#This Row],[Código del producto Vendido]],STOCK[],19,FALSE)*VENTAS[[#This Row],[Cantidad]],VENTAS[[#This Row],[Total]])</f>
        <v>23</v>
      </c>
      <c r="L913" s="59">
        <f>VENTAS[[#This Row],[Total]]-VENTAS[[#This Row],[Comisión 10%]]-VENTAS[[#This Row],[Costo SIN Comision]]</f>
        <v>8.5</v>
      </c>
      <c r="M913" s="59"/>
    </row>
    <row r="914" spans="1:13" ht="20" customHeight="1">
      <c r="A914" s="56">
        <v>45430</v>
      </c>
      <c r="B914" s="57"/>
      <c r="C914" s="57"/>
      <c r="D914" s="57" t="s">
        <v>2014</v>
      </c>
      <c r="E914" s="57" t="s">
        <v>1719</v>
      </c>
      <c r="F914" s="58" t="str">
        <f>IFERROR(VLOOKUP(VENTAS[[#This Row],[Código del producto Vendido]],STOCK[],5,FALSE),"-")</f>
        <v>Zapatillas blanco casual</v>
      </c>
      <c r="G914" s="58">
        <v>1</v>
      </c>
      <c r="H914" s="59">
        <v>30</v>
      </c>
      <c r="I914" s="59">
        <f>VENTAS[[#This Row],[Cantidad]]*VENTAS[[#This Row],[Precio Venta]]</f>
        <v>30</v>
      </c>
      <c r="J914" s="59">
        <f>IF(VENTAS[[#This Row],[Nombre del Gestor]]&gt;1,  VENTAS[[#This Row],[Total]]*10%, 0)</f>
        <v>3</v>
      </c>
      <c r="K914" s="59">
        <f>IFERROR(VLOOKUP(VENTAS[[#This Row],[Código del producto Vendido]],STOCK[],16,FALSE)*VENTAS[[#This Row],[Cantidad]] + VLOOKUP(VENTAS[[#This Row],[Código del producto Vendido]],STOCK[],19,FALSE)*VENTAS[[#This Row],[Cantidad]],VENTAS[[#This Row],[Total]])</f>
        <v>24.470588235294116</v>
      </c>
      <c r="L914" s="59">
        <f>VENTAS[[#This Row],[Total]]-VENTAS[[#This Row],[Comisión 10%]]-VENTAS[[#This Row],[Costo SIN Comision]]</f>
        <v>2.529411764705884</v>
      </c>
      <c r="M914" s="59"/>
    </row>
    <row r="915" spans="1:13" ht="20" customHeight="1">
      <c r="A915" s="56">
        <v>45430</v>
      </c>
      <c r="B915" s="57"/>
      <c r="C915" s="57" t="s">
        <v>2209</v>
      </c>
      <c r="D915" s="57"/>
      <c r="E915" s="57" t="s">
        <v>1437</v>
      </c>
      <c r="F915" s="58" t="str">
        <f>IFERROR(VLOOKUP(VENTAS[[#This Row],[Código del producto Vendido]],STOCK[],5,FALSE),"-")</f>
        <v>Vestido Frenchy Rojo</v>
      </c>
      <c r="G915" s="58">
        <v>1</v>
      </c>
      <c r="H915" s="59">
        <v>0</v>
      </c>
      <c r="I915" s="59">
        <f>VENTAS[[#This Row],[Cantidad]]*VENTAS[[#This Row],[Precio Venta]]</f>
        <v>0</v>
      </c>
      <c r="J915" s="59">
        <f>IF(VENTAS[[#This Row],[Nombre del Gestor]]&gt;1,  VENTAS[[#This Row],[Total]]*10%, 0)</f>
        <v>0</v>
      </c>
      <c r="K915" s="59">
        <f>IFERROR(VLOOKUP(VENTAS[[#This Row],[Código del producto Vendido]],STOCK[],16,FALSE)*VENTAS[[#This Row],[Cantidad]] + VLOOKUP(VENTAS[[#This Row],[Código del producto Vendido]],STOCK[],19,FALSE)*VENTAS[[#This Row],[Cantidad]],VENTAS[[#This Row],[Total]])</f>
        <v>11.56</v>
      </c>
      <c r="L915" s="59">
        <f>VENTAS[[#This Row],[Total]]-VENTAS[[#This Row],[Comisión 10%]]-VENTAS[[#This Row],[Costo SIN Comision]]</f>
        <v>-11.56</v>
      </c>
      <c r="M915" s="59"/>
    </row>
    <row r="916" spans="1:13" ht="20" customHeight="1">
      <c r="A916" s="56">
        <v>45430</v>
      </c>
      <c r="B916" s="57"/>
      <c r="C916" s="57"/>
      <c r="D916" s="57" t="s">
        <v>2014</v>
      </c>
      <c r="E916" s="57" t="s">
        <v>1707</v>
      </c>
      <c r="F916" s="58" t="str">
        <f>IFERROR(VLOOKUP(VENTAS[[#This Row],[Código del producto Vendido]],STOCK[],5,FALSE),"-")</f>
        <v>Conjunto de bikini moca</v>
      </c>
      <c r="G916" s="58">
        <v>1</v>
      </c>
      <c r="H916" s="59">
        <v>20</v>
      </c>
      <c r="I916" s="59">
        <f>VENTAS[[#This Row],[Cantidad]]*VENTAS[[#This Row],[Precio Venta]]</f>
        <v>20</v>
      </c>
      <c r="J916" s="59">
        <f>IF(VENTAS[[#This Row],[Nombre del Gestor]]&gt;1,  VENTAS[[#This Row],[Total]]*10%, 0)</f>
        <v>2</v>
      </c>
      <c r="K916" s="59">
        <f>IFERROR(VLOOKUP(VENTAS[[#This Row],[Código del producto Vendido]],STOCK[],16,FALSE)*VENTAS[[#This Row],[Cantidad]] + VLOOKUP(VENTAS[[#This Row],[Código del producto Vendido]],STOCK[],19,FALSE)*VENTAS[[#This Row],[Cantidad]],VENTAS[[#This Row],[Total]])</f>
        <v>12.352941176470589</v>
      </c>
      <c r="L916" s="59">
        <f>VENTAS[[#This Row],[Total]]-VENTAS[[#This Row],[Comisión 10%]]-VENTAS[[#This Row],[Costo SIN Comision]]</f>
        <v>5.6470588235294112</v>
      </c>
      <c r="M916" s="59"/>
    </row>
    <row r="917" spans="1:13" ht="20" customHeight="1">
      <c r="A917" s="56">
        <v>45424</v>
      </c>
      <c r="B917" s="57"/>
      <c r="C917" s="57"/>
      <c r="D917" s="57" t="s">
        <v>2014</v>
      </c>
      <c r="E917" s="57" t="s">
        <v>1422</v>
      </c>
      <c r="F917" s="58" t="str">
        <f>IFERROR(VLOOKUP(VENTAS[[#This Row],[Código del producto Vendido]],STOCK[],5,FALSE),"-")</f>
        <v>Vestido Tarsha</v>
      </c>
      <c r="G917" s="58">
        <v>1</v>
      </c>
      <c r="H917" s="59">
        <v>27</v>
      </c>
      <c r="I917" s="59">
        <f>VENTAS[[#This Row],[Cantidad]]*VENTAS[[#This Row],[Precio Venta]]</f>
        <v>27</v>
      </c>
      <c r="J917" s="59">
        <f>IF(VENTAS[[#This Row],[Nombre del Gestor]]&gt;1,  VENTAS[[#This Row],[Total]]*10%, 0)</f>
        <v>2.7</v>
      </c>
      <c r="K917" s="59">
        <f>IFERROR(VLOOKUP(VENTAS[[#This Row],[Código del producto Vendido]],STOCK[],16,FALSE)*VENTAS[[#This Row],[Cantidad]] + VLOOKUP(VENTAS[[#This Row],[Código del producto Vendido]],STOCK[],19,FALSE)*VENTAS[[#This Row],[Cantidad]],VENTAS[[#This Row],[Total]])</f>
        <v>13.97</v>
      </c>
      <c r="L917" s="59">
        <f>VENTAS[[#This Row],[Total]]-VENTAS[[#This Row],[Comisión 10%]]-VENTAS[[#This Row],[Costo SIN Comision]]</f>
        <v>10.33</v>
      </c>
      <c r="M917" s="59"/>
    </row>
    <row r="918" spans="1:13" ht="20" customHeight="1">
      <c r="A918" s="56">
        <v>45424</v>
      </c>
      <c r="B918" s="57"/>
      <c r="C918" s="57"/>
      <c r="D918" s="57" t="s">
        <v>2014</v>
      </c>
      <c r="E918" s="57" t="s">
        <v>1718</v>
      </c>
      <c r="F918" s="58" t="str">
        <f>IFERROR(VLOOKUP(VENTAS[[#This Row],[Código del producto Vendido]],STOCK[],5,FALSE),"-")</f>
        <v>Zapatillas blanco casual</v>
      </c>
      <c r="G918" s="58">
        <v>2</v>
      </c>
      <c r="H918" s="59">
        <v>30</v>
      </c>
      <c r="I918" s="59">
        <f>VENTAS[[#This Row],[Cantidad]]*VENTAS[[#This Row],[Precio Venta]]</f>
        <v>60</v>
      </c>
      <c r="J918" s="59">
        <f>IF(VENTAS[[#This Row],[Nombre del Gestor]]&gt;1,  VENTAS[[#This Row],[Total]]*10%, 0)</f>
        <v>6</v>
      </c>
      <c r="K918" s="59">
        <f>IFERROR(VLOOKUP(VENTAS[[#This Row],[Código del producto Vendido]],STOCK[],16,FALSE)*VENTAS[[#This Row],[Cantidad]] + VLOOKUP(VENTAS[[#This Row],[Código del producto Vendido]],STOCK[],19,FALSE)*VENTAS[[#This Row],[Cantidad]],VENTAS[[#This Row],[Total]])</f>
        <v>50.941176470588232</v>
      </c>
      <c r="L918" s="59">
        <f>VENTAS[[#This Row],[Total]]-VENTAS[[#This Row],[Comisión 10%]]-VENTAS[[#This Row],[Costo SIN Comision]]</f>
        <v>3.058823529411768</v>
      </c>
      <c r="M918" s="59"/>
    </row>
    <row r="919" spans="1:13" ht="20" customHeight="1">
      <c r="A919" s="56">
        <v>45424</v>
      </c>
      <c r="B919" s="57"/>
      <c r="C919" s="57"/>
      <c r="D919" s="57" t="s">
        <v>2014</v>
      </c>
      <c r="E919" s="57" t="s">
        <v>1397</v>
      </c>
      <c r="F919" s="58" t="str">
        <f>IFERROR(VLOOKUP(VENTAS[[#This Row],[Código del producto Vendido]],STOCK[],5,FALSE),"-")</f>
        <v>Sandalias de hebilla</v>
      </c>
      <c r="G919" s="58">
        <v>1</v>
      </c>
      <c r="H919" s="59">
        <v>18</v>
      </c>
      <c r="I919" s="59">
        <f>VENTAS[[#This Row],[Cantidad]]*VENTAS[[#This Row],[Precio Venta]]</f>
        <v>18</v>
      </c>
      <c r="J919" s="59">
        <f>IF(VENTAS[[#This Row],[Nombre del Gestor]]&gt;1,  VENTAS[[#This Row],[Total]]*10%, 0)</f>
        <v>1.8</v>
      </c>
      <c r="K919" s="59">
        <f>IFERROR(VLOOKUP(VENTAS[[#This Row],[Código del producto Vendido]],STOCK[],16,FALSE)*VENTAS[[#This Row],[Cantidad]] + VLOOKUP(VENTAS[[#This Row],[Código del producto Vendido]],STOCK[],19,FALSE)*VENTAS[[#This Row],[Cantidad]],VENTAS[[#This Row],[Total]])</f>
        <v>11</v>
      </c>
      <c r="L919" s="59">
        <f>VENTAS[[#This Row],[Total]]-VENTAS[[#This Row],[Comisión 10%]]-VENTAS[[#This Row],[Costo SIN Comision]]</f>
        <v>5.1999999999999993</v>
      </c>
      <c r="M919" s="59"/>
    </row>
    <row r="920" spans="1:13" ht="20" customHeight="1">
      <c r="A920" s="56">
        <v>45431</v>
      </c>
      <c r="B920" s="57"/>
      <c r="C920" s="57"/>
      <c r="D920" s="57" t="s">
        <v>2014</v>
      </c>
      <c r="E920" s="57" t="s">
        <v>1405</v>
      </c>
      <c r="F920" s="58" t="str">
        <f>IFERROR(VLOOKUP(VENTAS[[#This Row],[Código del producto Vendido]],STOCK[],5,FALSE),"-")</f>
        <v>Sandalias flip de plataforma Negro</v>
      </c>
      <c r="G920" s="58">
        <v>1</v>
      </c>
      <c r="H920" s="59">
        <v>15</v>
      </c>
      <c r="I920" s="59">
        <f>VENTAS[[#This Row],[Cantidad]]*VENTAS[[#This Row],[Precio Venta]]</f>
        <v>15</v>
      </c>
      <c r="J920" s="59">
        <f>IF(VENTAS[[#This Row],[Nombre del Gestor]]&gt;1,  VENTAS[[#This Row],[Total]]*10%, 0)</f>
        <v>1.5</v>
      </c>
      <c r="K920" s="59">
        <f>IFERROR(VLOOKUP(VENTAS[[#This Row],[Código del producto Vendido]],STOCK[],16,FALSE)*VENTAS[[#This Row],[Cantidad]] + VLOOKUP(VENTAS[[#This Row],[Código del producto Vendido]],STOCK[],19,FALSE)*VENTAS[[#This Row],[Cantidad]],VENTAS[[#This Row],[Total]])</f>
        <v>9.49</v>
      </c>
      <c r="L920" s="59">
        <f>VENTAS[[#This Row],[Total]]-VENTAS[[#This Row],[Comisión 10%]]-VENTAS[[#This Row],[Costo SIN Comision]]</f>
        <v>4.01</v>
      </c>
      <c r="M920" s="59"/>
    </row>
    <row r="921" spans="1:13" ht="20" customHeight="1">
      <c r="A921" s="56">
        <v>45431</v>
      </c>
      <c r="B921" s="57"/>
      <c r="C921" s="57"/>
      <c r="D921" s="57" t="s">
        <v>2014</v>
      </c>
      <c r="E921" s="57" t="s">
        <v>1408</v>
      </c>
      <c r="F921" s="58" t="str">
        <f>IFERROR(VLOOKUP(VENTAS[[#This Row],[Código del producto Vendido]],STOCK[],5,FALSE),"-")</f>
        <v>Sandalias minimalistas de tacón</v>
      </c>
      <c r="G921" s="58">
        <v>1</v>
      </c>
      <c r="H921" s="59">
        <v>35</v>
      </c>
      <c r="I921" s="59">
        <f>VENTAS[[#This Row],[Cantidad]]*VENTAS[[#This Row],[Precio Venta]]</f>
        <v>35</v>
      </c>
      <c r="J921" s="59">
        <f>IF(VENTAS[[#This Row],[Nombre del Gestor]]&gt;1,  VENTAS[[#This Row],[Total]]*10%, 0)</f>
        <v>3.5</v>
      </c>
      <c r="K921" s="59">
        <f>IFERROR(VLOOKUP(VENTAS[[#This Row],[Código del producto Vendido]],STOCK[],16,FALSE)*VENTAS[[#This Row],[Cantidad]] + VLOOKUP(VENTAS[[#This Row],[Código del producto Vendido]],STOCK[],19,FALSE)*VENTAS[[#This Row],[Cantidad]],VENTAS[[#This Row],[Total]])</f>
        <v>17.36</v>
      </c>
      <c r="L921" s="59">
        <f>VENTAS[[#This Row],[Total]]-VENTAS[[#This Row],[Comisión 10%]]-VENTAS[[#This Row],[Costo SIN Comision]]</f>
        <v>14.14</v>
      </c>
      <c r="M921" s="59"/>
    </row>
    <row r="922" spans="1:13" ht="20" customHeight="1">
      <c r="A922" s="56">
        <v>45431</v>
      </c>
      <c r="B922" s="57"/>
      <c r="C922" s="57"/>
      <c r="D922" s="57" t="s">
        <v>2014</v>
      </c>
      <c r="E922" s="57" t="s">
        <v>1288</v>
      </c>
      <c r="F922" s="58" t="str">
        <f>IFERROR(VLOOKUP(VENTAS[[#This Row],[Código del producto Vendido]],STOCK[],5,FALSE),"-")</f>
        <v>Sandalias minimalistas de plataforma</v>
      </c>
      <c r="G922" s="58">
        <v>1</v>
      </c>
      <c r="H922" s="59">
        <v>35</v>
      </c>
      <c r="I922" s="59">
        <f>VENTAS[[#This Row],[Cantidad]]*VENTAS[[#This Row],[Precio Venta]]</f>
        <v>35</v>
      </c>
      <c r="J922" s="59">
        <f>IF(VENTAS[[#This Row],[Nombre del Gestor]]&gt;1,  VENTAS[[#This Row],[Total]]*10%, 0)</f>
        <v>3.5</v>
      </c>
      <c r="K922" s="59">
        <f>IFERROR(VLOOKUP(VENTAS[[#This Row],[Código del producto Vendido]],STOCK[],16,FALSE)*VENTAS[[#This Row],[Cantidad]] + VLOOKUP(VENTAS[[#This Row],[Código del producto Vendido]],STOCK[],19,FALSE)*VENTAS[[#This Row],[Cantidad]],VENTAS[[#This Row],[Total]])</f>
        <v>22.490000000000002</v>
      </c>
      <c r="L922" s="59">
        <f>VENTAS[[#This Row],[Total]]-VENTAS[[#This Row],[Comisión 10%]]-VENTAS[[#This Row],[Costo SIN Comision]]</f>
        <v>9.009999999999998</v>
      </c>
      <c r="M922" s="59"/>
    </row>
    <row r="923" spans="1:13" ht="20" customHeight="1">
      <c r="A923" s="56">
        <v>45428</v>
      </c>
      <c r="B923" s="57"/>
      <c r="C923" s="57"/>
      <c r="D923" s="57" t="s">
        <v>2014</v>
      </c>
      <c r="E923" s="57" t="s">
        <v>1098</v>
      </c>
      <c r="F923" s="58" t="str">
        <f>IFERROR(VLOOKUP(VENTAS[[#This Row],[Código del producto Vendido]],STOCK[],5,FALSE),"-")</f>
        <v xml:space="preserve">Jean skinny oscuro </v>
      </c>
      <c r="G923" s="58">
        <v>1</v>
      </c>
      <c r="H923" s="59">
        <v>30</v>
      </c>
      <c r="I923" s="59">
        <f>VENTAS[[#This Row],[Cantidad]]*VENTAS[[#This Row],[Precio Venta]]</f>
        <v>30</v>
      </c>
      <c r="J923" s="59">
        <f>IF(VENTAS[[#This Row],[Nombre del Gestor]]&gt;1,  VENTAS[[#This Row],[Total]]*10%, 0)</f>
        <v>3</v>
      </c>
      <c r="K923" s="59">
        <f>IFERROR(VLOOKUP(VENTAS[[#This Row],[Código del producto Vendido]],STOCK[],16,FALSE)*VENTAS[[#This Row],[Cantidad]] + VLOOKUP(VENTAS[[#This Row],[Código del producto Vendido]],STOCK[],19,FALSE)*VENTAS[[#This Row],[Cantidad]],VENTAS[[#This Row],[Total]])</f>
        <v>20.79</v>
      </c>
      <c r="L923" s="59">
        <f>VENTAS[[#This Row],[Total]]-VENTAS[[#This Row],[Comisión 10%]]-VENTAS[[#This Row],[Costo SIN Comision]]</f>
        <v>6.2100000000000009</v>
      </c>
      <c r="M923" s="59"/>
    </row>
    <row r="924" spans="1:13" ht="20" customHeight="1">
      <c r="A924" s="56">
        <v>45428</v>
      </c>
      <c r="B924" s="57"/>
      <c r="C924" s="57"/>
      <c r="D924" s="57" t="s">
        <v>2014</v>
      </c>
      <c r="E924" s="57" t="s">
        <v>2020</v>
      </c>
      <c r="F924" s="58" t="str">
        <f>IFERROR(VLOOKUP(VENTAS[[#This Row],[Código del producto Vendido]],STOCK[],5,FALSE),"-")</f>
        <v>Botín de punta cuadrada y zíper</v>
      </c>
      <c r="G924" s="58">
        <v>1</v>
      </c>
      <c r="H924" s="59">
        <v>45</v>
      </c>
      <c r="I924" s="59">
        <f>VENTAS[[#This Row],[Cantidad]]*VENTAS[[#This Row],[Precio Venta]]</f>
        <v>45</v>
      </c>
      <c r="J924" s="59">
        <f>IF(VENTAS[[#This Row],[Nombre del Gestor]]&gt;1,  VENTAS[[#This Row],[Total]]*10%, 0)</f>
        <v>4.5</v>
      </c>
      <c r="K924" s="59">
        <f>IFERROR(VLOOKUP(VENTAS[[#This Row],[Código del producto Vendido]],STOCK[],16,FALSE)*VENTAS[[#This Row],[Cantidad]] + VLOOKUP(VENTAS[[#This Row],[Código del producto Vendido]],STOCK[],19,FALSE)*VENTAS[[#This Row],[Cantidad]],VENTAS[[#This Row],[Total]])</f>
        <v>22.42</v>
      </c>
      <c r="L924" s="59">
        <f>VENTAS[[#This Row],[Total]]-VENTAS[[#This Row],[Comisión 10%]]-VENTAS[[#This Row],[Costo SIN Comision]]</f>
        <v>18.079999999999998</v>
      </c>
      <c r="M924" s="59"/>
    </row>
    <row r="925" spans="1:13" ht="20" customHeight="1">
      <c r="A925" s="56">
        <v>45429</v>
      </c>
      <c r="B925" s="57"/>
      <c r="C925" s="57"/>
      <c r="D925" s="57" t="s">
        <v>2014</v>
      </c>
      <c r="E925" s="57" t="s">
        <v>1960</v>
      </c>
      <c r="F925" s="58" t="str">
        <f>IFERROR(VLOOKUP(VENTAS[[#This Row],[Código del producto Vendido]],STOCK[],5,FALSE),"-")</f>
        <v>Jogger afelpado de talle alto (Nuevo)</v>
      </c>
      <c r="G925" s="58">
        <v>1</v>
      </c>
      <c r="H925" s="59">
        <v>22</v>
      </c>
      <c r="I925" s="59">
        <f>VENTAS[[#This Row],[Cantidad]]*VENTAS[[#This Row],[Precio Venta]]</f>
        <v>22</v>
      </c>
      <c r="J925" s="59">
        <f>IF(VENTAS[[#This Row],[Nombre del Gestor]]&gt;1,  VENTAS[[#This Row],[Total]]*10%, 0)</f>
        <v>2.2000000000000002</v>
      </c>
      <c r="K925" s="59">
        <f>IFERROR(VLOOKUP(VENTAS[[#This Row],[Código del producto Vendido]],STOCK[],16,FALSE)*VENTAS[[#This Row],[Cantidad]] + VLOOKUP(VENTAS[[#This Row],[Código del producto Vendido]],STOCK[],19,FALSE)*VENTAS[[#This Row],[Cantidad]],VENTAS[[#This Row],[Total]])</f>
        <v>0</v>
      </c>
      <c r="L925" s="59">
        <f>VENTAS[[#This Row],[Total]]-VENTAS[[#This Row],[Comisión 10%]]-VENTAS[[#This Row],[Costo SIN Comision]]</f>
        <v>19.8</v>
      </c>
      <c r="M925" s="59"/>
    </row>
    <row r="926" spans="1:13" ht="20" customHeight="1">
      <c r="A926" s="56">
        <v>45430</v>
      </c>
      <c r="B926" s="57"/>
      <c r="C926" s="57"/>
      <c r="D926" s="57" t="s">
        <v>2014</v>
      </c>
      <c r="E926" s="57" t="s">
        <v>1397</v>
      </c>
      <c r="F926" s="58" t="str">
        <f>IFERROR(VLOOKUP(VENTAS[[#This Row],[Código del producto Vendido]],STOCK[],5,FALSE),"-")</f>
        <v>Sandalias de hebilla</v>
      </c>
      <c r="G926" s="58">
        <v>1</v>
      </c>
      <c r="H926" s="59">
        <v>18</v>
      </c>
      <c r="I926" s="59">
        <f>VENTAS[[#This Row],[Cantidad]]*VENTAS[[#This Row],[Precio Venta]]</f>
        <v>18</v>
      </c>
      <c r="J926" s="59">
        <f>IF(VENTAS[[#This Row],[Nombre del Gestor]]&gt;1,  VENTAS[[#This Row],[Total]]*10%, 0)</f>
        <v>1.8</v>
      </c>
      <c r="K926" s="59">
        <f>IFERROR(VLOOKUP(VENTAS[[#This Row],[Código del producto Vendido]],STOCK[],16,FALSE)*VENTAS[[#This Row],[Cantidad]] + VLOOKUP(VENTAS[[#This Row],[Código del producto Vendido]],STOCK[],19,FALSE)*VENTAS[[#This Row],[Cantidad]],VENTAS[[#This Row],[Total]])</f>
        <v>11</v>
      </c>
      <c r="L926" s="59">
        <f>VENTAS[[#This Row],[Total]]-VENTAS[[#This Row],[Comisión 10%]]-VENTAS[[#This Row],[Costo SIN Comision]]</f>
        <v>5.1999999999999993</v>
      </c>
      <c r="M926" s="59"/>
    </row>
    <row r="927" spans="1:13" ht="20" customHeight="1">
      <c r="A927" s="56">
        <v>45439</v>
      </c>
      <c r="B927" s="57"/>
      <c r="C927" s="57"/>
      <c r="D927" s="57" t="s">
        <v>2014</v>
      </c>
      <c r="E927" s="57" t="s">
        <v>1413</v>
      </c>
      <c r="F927" s="58" t="str">
        <f>IFERROR(VLOOKUP(VENTAS[[#This Row],[Código del producto Vendido]],STOCK[],5,FALSE),"-")</f>
        <v>Camisa Modely</v>
      </c>
      <c r="G927" s="58">
        <v>1</v>
      </c>
      <c r="H927" s="59">
        <v>22</v>
      </c>
      <c r="I927" s="59">
        <f>VENTAS[[#This Row],[Cantidad]]*VENTAS[[#This Row],[Precio Venta]]</f>
        <v>22</v>
      </c>
      <c r="J927" s="59">
        <f>IF(VENTAS[[#This Row],[Nombre del Gestor]]&gt;1,  VENTAS[[#This Row],[Total]]*10%, 0)</f>
        <v>2.2000000000000002</v>
      </c>
      <c r="K927" s="59">
        <f>IFERROR(VLOOKUP(VENTAS[[#This Row],[Código del producto Vendido]],STOCK[],16,FALSE)*VENTAS[[#This Row],[Cantidad]] + VLOOKUP(VENTAS[[#This Row],[Código del producto Vendido]],STOCK[],19,FALSE)*VENTAS[[#This Row],[Cantidad]],VENTAS[[#This Row],[Total]])</f>
        <v>9.74</v>
      </c>
      <c r="L927" s="59">
        <f>VENTAS[[#This Row],[Total]]-VENTAS[[#This Row],[Comisión 10%]]-VENTAS[[#This Row],[Costo SIN Comision]]</f>
        <v>10.06</v>
      </c>
      <c r="M927" s="59"/>
    </row>
    <row r="928" spans="1:13" ht="20" customHeight="1">
      <c r="A928" s="56">
        <v>45439</v>
      </c>
      <c r="B928" s="57"/>
      <c r="C928" s="57"/>
      <c r="D928" s="57"/>
      <c r="E928" s="57" t="s">
        <v>1003</v>
      </c>
      <c r="F928" s="58" t="str">
        <f>IFERROR(VLOOKUP(VENTAS[[#This Row],[Código del producto Vendido]],STOCK[],5,FALSE),"-")</f>
        <v>Short de mezclilla con doblez (no elastiza)</v>
      </c>
      <c r="G928" s="58">
        <v>1</v>
      </c>
      <c r="H928" s="59">
        <v>20</v>
      </c>
      <c r="I928" s="59">
        <f>VENTAS[[#This Row],[Cantidad]]*VENTAS[[#This Row],[Precio Venta]]</f>
        <v>20</v>
      </c>
      <c r="J928" s="59">
        <f>IF(VENTAS[[#This Row],[Nombre del Gestor]]&gt;1,  VENTAS[[#This Row],[Total]]*10%, 0)</f>
        <v>0</v>
      </c>
      <c r="K928" s="59">
        <f>IFERROR(VLOOKUP(VENTAS[[#This Row],[Código del producto Vendido]],STOCK[],16,FALSE)*VENTAS[[#This Row],[Cantidad]] + VLOOKUP(VENTAS[[#This Row],[Código del producto Vendido]],STOCK[],19,FALSE)*VENTAS[[#This Row],[Cantidad]],VENTAS[[#This Row],[Total]])</f>
        <v>14.29</v>
      </c>
      <c r="L928" s="59">
        <f>VENTAS[[#This Row],[Total]]-VENTAS[[#This Row],[Comisión 10%]]-VENTAS[[#This Row],[Costo SIN Comision]]</f>
        <v>5.7100000000000009</v>
      </c>
      <c r="M928" s="59"/>
    </row>
    <row r="929" spans="1:13" ht="20" customHeight="1">
      <c r="A929" s="56">
        <v>45440</v>
      </c>
      <c r="B929" s="57"/>
      <c r="C929" s="57"/>
      <c r="D929" s="57" t="s">
        <v>2014</v>
      </c>
      <c r="E929" s="57" t="s">
        <v>1819</v>
      </c>
      <c r="F929" s="58" t="str">
        <f>IFERROR(VLOOKUP(VENTAS[[#This Row],[Código del producto Vendido]],STOCK[],5,FALSE),"-")</f>
        <v>Bolso Vintage Negro</v>
      </c>
      <c r="G929" s="58">
        <v>1</v>
      </c>
      <c r="H929" s="59">
        <v>35</v>
      </c>
      <c r="I929" s="59">
        <f>VENTAS[[#This Row],[Cantidad]]*VENTAS[[#This Row],[Precio Venta]]</f>
        <v>35</v>
      </c>
      <c r="J929" s="59">
        <f>IF(VENTAS[[#This Row],[Nombre del Gestor]]&gt;1,  VENTAS[[#This Row],[Total]]*10%, 0)</f>
        <v>3.5</v>
      </c>
      <c r="K929" s="59">
        <f>IFERROR(VLOOKUP(VENTAS[[#This Row],[Código del producto Vendido]],STOCK[],16,FALSE)*VENTAS[[#This Row],[Cantidad]] + VLOOKUP(VENTAS[[#This Row],[Código del producto Vendido]],STOCK[],19,FALSE)*VENTAS[[#This Row],[Cantidad]],VENTAS[[#This Row],[Total]])</f>
        <v>22.98</v>
      </c>
      <c r="L929" s="59">
        <f>VENTAS[[#This Row],[Total]]-VENTAS[[#This Row],[Comisión 10%]]-VENTAS[[#This Row],[Costo SIN Comision]]</f>
        <v>8.52</v>
      </c>
      <c r="M929" s="59"/>
    </row>
    <row r="930" spans="1:13" ht="20" customHeight="1">
      <c r="A930" s="57"/>
      <c r="B930" s="57"/>
      <c r="C930" s="57" t="s">
        <v>2476</v>
      </c>
      <c r="D930" s="57"/>
      <c r="E930" s="57" t="s">
        <v>963</v>
      </c>
      <c r="F930" s="58" t="str">
        <f>IFERROR(VLOOKUP(VENTAS[[#This Row],[Código del producto Vendido]],STOCK[],5,FALSE),"-")</f>
        <v>Sandalias de tacón grueso</v>
      </c>
      <c r="G930" s="58">
        <v>1</v>
      </c>
      <c r="H930" s="59">
        <v>0</v>
      </c>
      <c r="I930" s="59">
        <f>VENTAS[[#This Row],[Cantidad]]*VENTAS[[#This Row],[Precio Venta]]</f>
        <v>0</v>
      </c>
      <c r="J930" s="59">
        <f>IF(VENTAS[[#This Row],[Nombre del Gestor]]&gt;1,  VENTAS[[#This Row],[Total]]*10%, 0)</f>
        <v>0</v>
      </c>
      <c r="K930" s="59">
        <f>IFERROR(VLOOKUP(VENTAS[[#This Row],[Código del producto Vendido]],STOCK[],16,FALSE)*VENTAS[[#This Row],[Cantidad]] + VLOOKUP(VENTAS[[#This Row],[Código del producto Vendido]],STOCK[],19,FALSE)*VENTAS[[#This Row],[Cantidad]],VENTAS[[#This Row],[Total]])</f>
        <v>32.279411764705884</v>
      </c>
      <c r="L930" s="59">
        <f>VENTAS[[#This Row],[Total]]-VENTAS[[#This Row],[Comisión 10%]]-VENTAS[[#This Row],[Costo SIN Comision]]</f>
        <v>-32.279411764705884</v>
      </c>
      <c r="M930" s="59"/>
    </row>
    <row r="931" spans="1:13" ht="20" customHeight="1">
      <c r="A931" s="57"/>
      <c r="B931" s="57"/>
      <c r="C931" s="57"/>
      <c r="D931" s="57" t="s">
        <v>1493</v>
      </c>
      <c r="E931" s="57" t="s">
        <v>572</v>
      </c>
      <c r="F931" s="58" t="str">
        <f>IFERROR(VLOOKUP(VENTAS[[#This Row],[Código del producto Vendido]],STOCK[],5,FALSE),"-")</f>
        <v>Pareo pantalón de malla</v>
      </c>
      <c r="G931" s="58">
        <v>1</v>
      </c>
      <c r="H931" s="59">
        <v>15</v>
      </c>
      <c r="I931" s="59">
        <f>VENTAS[[#This Row],[Cantidad]]*VENTAS[[#This Row],[Precio Venta]]</f>
        <v>15</v>
      </c>
      <c r="J931" s="59">
        <f>IF(VENTAS[[#This Row],[Nombre del Gestor]]&gt;1,  VENTAS[[#This Row],[Total]]*10%, 0)</f>
        <v>1.5</v>
      </c>
      <c r="K931" s="59">
        <f>IFERROR(VLOOKUP(VENTAS[[#This Row],[Código del producto Vendido]],STOCK[],16,FALSE)*VENTAS[[#This Row],[Cantidad]] + VLOOKUP(VENTAS[[#This Row],[Código del producto Vendido]],STOCK[],19,FALSE)*VENTAS[[#This Row],[Cantidad]],VENTAS[[#This Row],[Total]])</f>
        <v>9.7855555555555558</v>
      </c>
      <c r="L931" s="59">
        <f>VENTAS[[#This Row],[Total]]-VENTAS[[#This Row],[Comisión 10%]]-VENTAS[[#This Row],[Costo SIN Comision]]</f>
        <v>3.7144444444444442</v>
      </c>
      <c r="M931" s="59"/>
    </row>
    <row r="932" spans="1:13" ht="20" customHeight="1">
      <c r="A932" s="56">
        <v>45440</v>
      </c>
      <c r="B932" s="57"/>
      <c r="C932" s="57"/>
      <c r="D932" s="57" t="s">
        <v>2014</v>
      </c>
      <c r="E932" s="57" t="s">
        <v>1101</v>
      </c>
      <c r="F932" s="58" t="str">
        <f>IFERROR(VLOOKUP(VENTAS[[#This Row],[Código del producto Vendido]],STOCK[],5,FALSE),"-")</f>
        <v>Sandalias rosadas Forever21</v>
      </c>
      <c r="G932" s="58">
        <v>1</v>
      </c>
      <c r="H932" s="59">
        <v>30</v>
      </c>
      <c r="I932" s="59">
        <f>VENTAS[[#This Row],[Cantidad]]*VENTAS[[#This Row],[Precio Venta]]</f>
        <v>30</v>
      </c>
      <c r="J932" s="59">
        <f>IF(VENTAS[[#This Row],[Nombre del Gestor]]&gt;1,  VENTAS[[#This Row],[Total]]*10%, 0)</f>
        <v>3</v>
      </c>
      <c r="K932" s="59">
        <f>IFERROR(VLOOKUP(VENTAS[[#This Row],[Código del producto Vendido]],STOCK[],16,FALSE)*VENTAS[[#This Row],[Cantidad]] + VLOOKUP(VENTAS[[#This Row],[Código del producto Vendido]],STOCK[],19,FALSE)*VENTAS[[#This Row],[Cantidad]],VENTAS[[#This Row],[Total]])</f>
        <v>19.490000000000002</v>
      </c>
      <c r="L932" s="59">
        <f>VENTAS[[#This Row],[Total]]-VENTAS[[#This Row],[Comisión 10%]]-VENTAS[[#This Row],[Costo SIN Comision]]</f>
        <v>7.509999999999998</v>
      </c>
      <c r="M932" s="59"/>
    </row>
    <row r="933" spans="1:13" ht="20" customHeight="1">
      <c r="A933" s="57"/>
      <c r="B933" s="57"/>
      <c r="C933" s="57"/>
      <c r="D933" s="57" t="s">
        <v>2014</v>
      </c>
      <c r="E933" s="57" t="s">
        <v>938</v>
      </c>
      <c r="F933" s="58" t="str">
        <f>IFERROR(VLOOKUP(VENTAS[[#This Row],[Código del producto Vendido]],STOCK[],5,FALSE),"-")</f>
        <v>Sandalias crema</v>
      </c>
      <c r="G933" s="58">
        <v>1</v>
      </c>
      <c r="H933" s="59">
        <v>35</v>
      </c>
      <c r="I933" s="59">
        <f>VENTAS[[#This Row],[Cantidad]]*VENTAS[[#This Row],[Precio Venta]]</f>
        <v>35</v>
      </c>
      <c r="J933" s="59">
        <f>IF(VENTAS[[#This Row],[Nombre del Gestor]]&gt;1,  VENTAS[[#This Row],[Total]]*10%, 0)</f>
        <v>3.5</v>
      </c>
      <c r="K933" s="59">
        <f>IFERROR(VLOOKUP(VENTAS[[#This Row],[Código del producto Vendido]],STOCK[],16,FALSE)*VENTAS[[#This Row],[Cantidad]] + VLOOKUP(VENTAS[[#This Row],[Código del producto Vendido]],STOCK[],19,FALSE)*VENTAS[[#This Row],[Cantidad]],VENTAS[[#This Row],[Total]])</f>
        <v>26.852941176470587</v>
      </c>
      <c r="L933" s="59">
        <f>VENTAS[[#This Row],[Total]]-VENTAS[[#This Row],[Comisión 10%]]-VENTAS[[#This Row],[Costo SIN Comision]]</f>
        <v>4.647058823529413</v>
      </c>
      <c r="M933" s="59"/>
    </row>
    <row r="934" spans="1:13" ht="20" customHeight="1">
      <c r="A934" s="56">
        <v>45443</v>
      </c>
      <c r="B934" s="57"/>
      <c r="C934" s="57"/>
      <c r="D934" s="57"/>
      <c r="E934" s="57" t="s">
        <v>722</v>
      </c>
      <c r="F934" s="58" t="str">
        <f>IFERROR(VLOOKUP(VENTAS[[#This Row],[Código del producto Vendido]],STOCK[],5,FALSE),"-")</f>
        <v>Vestido corrugado de vuelos</v>
      </c>
      <c r="G934" s="58">
        <v>1</v>
      </c>
      <c r="H934" s="59">
        <v>18</v>
      </c>
      <c r="I934" s="59">
        <f>VENTAS[[#This Row],[Cantidad]]*VENTAS[[#This Row],[Precio Venta]]</f>
        <v>18</v>
      </c>
      <c r="J934" s="59">
        <f>IF(VENTAS[[#This Row],[Nombre del Gestor]]&gt;1,  VENTAS[[#This Row],[Total]]*10%, 0)</f>
        <v>0</v>
      </c>
      <c r="K934" s="59">
        <f>IFERROR(VLOOKUP(VENTAS[[#This Row],[Código del producto Vendido]],STOCK[],16,FALSE)*VENTAS[[#This Row],[Cantidad]] + VLOOKUP(VENTAS[[#This Row],[Código del producto Vendido]],STOCK[],19,FALSE)*VENTAS[[#This Row],[Cantidad]],VENTAS[[#This Row],[Total]])</f>
        <v>14.711111111111112</v>
      </c>
      <c r="L934" s="59">
        <f>VENTAS[[#This Row],[Total]]-VENTAS[[#This Row],[Comisión 10%]]-VENTAS[[#This Row],[Costo SIN Comision]]</f>
        <v>3.2888888888888879</v>
      </c>
      <c r="M934" s="59"/>
    </row>
    <row r="935" spans="1:13" ht="20" customHeight="1">
      <c r="A935" s="56">
        <v>45443</v>
      </c>
      <c r="B935" s="57"/>
      <c r="C935" s="57"/>
      <c r="D935" s="57" t="s">
        <v>990</v>
      </c>
      <c r="E935" s="57" t="s">
        <v>730</v>
      </c>
      <c r="F935" s="58" t="str">
        <f>IFERROR(VLOOKUP(VENTAS[[#This Row],[Código del producto Vendido]],STOCK[],5,FALSE),"-")</f>
        <v>Top cruzado blanco</v>
      </c>
      <c r="G935" s="58">
        <v>1</v>
      </c>
      <c r="H935" s="59">
        <v>8</v>
      </c>
      <c r="I935" s="59">
        <f>VENTAS[[#This Row],[Cantidad]]*VENTAS[[#This Row],[Precio Venta]]</f>
        <v>8</v>
      </c>
      <c r="J935" s="59">
        <f>IF(VENTAS[[#This Row],[Nombre del Gestor]]&gt;1,  VENTAS[[#This Row],[Total]]*10%, 0)</f>
        <v>0.8</v>
      </c>
      <c r="K935" s="59">
        <f>IFERROR(VLOOKUP(VENTAS[[#This Row],[Código del producto Vendido]],STOCK[],16,FALSE)*VENTAS[[#This Row],[Cantidad]] + VLOOKUP(VENTAS[[#This Row],[Código del producto Vendido]],STOCK[],19,FALSE)*VENTAS[[#This Row],[Cantidad]],VENTAS[[#This Row],[Total]])</f>
        <v>5.1933333333333334</v>
      </c>
      <c r="L935" s="59">
        <f>VENTAS[[#This Row],[Total]]-VENTAS[[#This Row],[Comisión 10%]]-VENTAS[[#This Row],[Costo SIN Comision]]</f>
        <v>2.0066666666666668</v>
      </c>
      <c r="M935" s="59"/>
    </row>
    <row r="936" spans="1:13" ht="20" customHeight="1">
      <c r="A936" s="56">
        <v>45443</v>
      </c>
      <c r="B936" s="57"/>
      <c r="C936" s="57"/>
      <c r="D936" s="57" t="s">
        <v>990</v>
      </c>
      <c r="E936" s="57" t="s">
        <v>761</v>
      </c>
      <c r="F936" s="58" t="str">
        <f>IFERROR(VLOOKUP(VENTAS[[#This Row],[Código del producto Vendido]],STOCK[],5,FALSE),"-")</f>
        <v>Top Cruzado azul</v>
      </c>
      <c r="G936" s="58">
        <v>1</v>
      </c>
      <c r="H936" s="59">
        <v>8</v>
      </c>
      <c r="I936" s="59">
        <f>VENTAS[[#This Row],[Cantidad]]*VENTAS[[#This Row],[Precio Venta]]</f>
        <v>8</v>
      </c>
      <c r="J936" s="59">
        <f>IF(VENTAS[[#This Row],[Nombre del Gestor]]&gt;1,  VENTAS[[#This Row],[Total]]*10%, 0)</f>
        <v>0.8</v>
      </c>
      <c r="K936" s="59">
        <f>IFERROR(VLOOKUP(VENTAS[[#This Row],[Código del producto Vendido]],STOCK[],16,FALSE)*VENTAS[[#This Row],[Cantidad]] + VLOOKUP(VENTAS[[#This Row],[Código del producto Vendido]],STOCK[],19,FALSE)*VENTAS[[#This Row],[Cantidad]],VENTAS[[#This Row],[Total]])</f>
        <v>5.2683333333333335</v>
      </c>
      <c r="L936" s="59">
        <f>VENTAS[[#This Row],[Total]]-VENTAS[[#This Row],[Comisión 10%]]-VENTAS[[#This Row],[Costo SIN Comision]]</f>
        <v>1.9316666666666666</v>
      </c>
      <c r="M936" s="59"/>
    </row>
    <row r="937" spans="1:13" ht="20" customHeight="1">
      <c r="A937" s="56">
        <v>45443</v>
      </c>
      <c r="B937" s="57"/>
      <c r="C937" s="57"/>
      <c r="D937" s="57"/>
      <c r="E937" s="57" t="s">
        <v>1830</v>
      </c>
      <c r="F937" s="58" t="str">
        <f>IFERROR(VLOOKUP(VENTAS[[#This Row],[Código del producto Vendido]],STOCK[],5,FALSE),"-")</f>
        <v>Gafas de Sol Retro Carey</v>
      </c>
      <c r="G937" s="58">
        <v>1</v>
      </c>
      <c r="H937" s="59">
        <v>8</v>
      </c>
      <c r="I937" s="59">
        <f>VENTAS[[#This Row],[Cantidad]]*VENTAS[[#This Row],[Precio Venta]]</f>
        <v>8</v>
      </c>
      <c r="J937" s="59">
        <f>IF(VENTAS[[#This Row],[Nombre del Gestor]]&gt;1,  VENTAS[[#This Row],[Total]]*10%, 0)</f>
        <v>0</v>
      </c>
      <c r="K937" s="59">
        <f>IFERROR(VLOOKUP(VENTAS[[#This Row],[Código del producto Vendido]],STOCK[],16,FALSE)*VENTAS[[#This Row],[Cantidad]] + VLOOKUP(VENTAS[[#This Row],[Código del producto Vendido]],STOCK[],19,FALSE)*VENTAS[[#This Row],[Cantidad]],VENTAS[[#This Row],[Total]])</f>
        <v>4.45</v>
      </c>
      <c r="L937" s="59">
        <f>VENTAS[[#This Row],[Total]]-VENTAS[[#This Row],[Comisión 10%]]-VENTAS[[#This Row],[Costo SIN Comision]]</f>
        <v>3.55</v>
      </c>
      <c r="M937" s="59"/>
    </row>
    <row r="938" spans="1:13" ht="20" customHeight="1">
      <c r="A938" s="56">
        <v>45443</v>
      </c>
      <c r="B938" s="57"/>
      <c r="C938" s="57"/>
      <c r="D938" s="57" t="s">
        <v>2014</v>
      </c>
      <c r="E938" s="57" t="s">
        <v>2484</v>
      </c>
      <c r="F938" s="58" t="str">
        <f>IFERROR(VLOOKUP(VENTAS[[#This Row],[Código del producto Vendido]],STOCK[],5,FALSE),"-")</f>
        <v>Sandalias crema</v>
      </c>
      <c r="G938" s="58">
        <v>1</v>
      </c>
      <c r="H938" s="59">
        <v>35</v>
      </c>
      <c r="I938" s="59">
        <f>VENTAS[[#This Row],[Cantidad]]*VENTAS[[#This Row],[Precio Venta]]</f>
        <v>35</v>
      </c>
      <c r="J938" s="59">
        <f>IF(VENTAS[[#This Row],[Nombre del Gestor]]&gt;1,  VENTAS[[#This Row],[Total]]*10%, 0)</f>
        <v>3.5</v>
      </c>
      <c r="K938" s="59">
        <f>IFERROR(VLOOKUP(VENTAS[[#This Row],[Código del producto Vendido]],STOCK[],16,FALSE)*VENTAS[[#This Row],[Cantidad]] + VLOOKUP(VENTAS[[#This Row],[Código del producto Vendido]],STOCK[],19,FALSE)*VENTAS[[#This Row],[Cantidad]],VENTAS[[#This Row],[Total]])</f>
        <v>26.852941176470587</v>
      </c>
      <c r="L938" s="59">
        <f>VENTAS[[#This Row],[Total]]-VENTAS[[#This Row],[Comisión 10%]]-VENTAS[[#This Row],[Costo SIN Comision]]</f>
        <v>4.647058823529413</v>
      </c>
      <c r="M938" s="59"/>
    </row>
    <row r="939" spans="1:13" ht="20" customHeight="1">
      <c r="A939" s="56">
        <v>45439</v>
      </c>
      <c r="B939" s="57"/>
      <c r="C939" s="57"/>
      <c r="D939" s="57" t="s">
        <v>2014</v>
      </c>
      <c r="E939" s="57" t="s">
        <v>1826</v>
      </c>
      <c r="F939" s="58" t="str">
        <f>IFERROR(VLOOKUP(VENTAS[[#This Row],[Código del producto Vendido]],STOCK[],5,FALSE),"-")</f>
        <v>Blusa estampada de Lunares</v>
      </c>
      <c r="G939" s="58">
        <v>1</v>
      </c>
      <c r="H939" s="59">
        <v>14</v>
      </c>
      <c r="I939" s="59">
        <f>VENTAS[[#This Row],[Cantidad]]*VENTAS[[#This Row],[Precio Venta]]</f>
        <v>14</v>
      </c>
      <c r="J939" s="59">
        <f>IF(VENTAS[[#This Row],[Nombre del Gestor]]&gt;1,  VENTAS[[#This Row],[Total]]*10%, 0)</f>
        <v>1.4000000000000001</v>
      </c>
      <c r="K939" s="59">
        <f>IFERROR(VLOOKUP(VENTAS[[#This Row],[Código del producto Vendido]],STOCK[],16,FALSE)*VENTAS[[#This Row],[Cantidad]] + VLOOKUP(VENTAS[[#This Row],[Código del producto Vendido]],STOCK[],19,FALSE)*VENTAS[[#This Row],[Cantidad]],VENTAS[[#This Row],[Total]])</f>
        <v>9.1999999999999993</v>
      </c>
      <c r="L939" s="59">
        <f>VENTAS[[#This Row],[Total]]-VENTAS[[#This Row],[Comisión 10%]]-VENTAS[[#This Row],[Costo SIN Comision]]</f>
        <v>3.4000000000000004</v>
      </c>
      <c r="M939" s="59"/>
    </row>
    <row r="940" spans="1:13" ht="20" customHeight="1">
      <c r="A940" s="56">
        <v>45439</v>
      </c>
      <c r="B940" s="57"/>
      <c r="C940" s="57"/>
      <c r="D940" s="57"/>
      <c r="E940" s="57" t="s">
        <v>1248</v>
      </c>
      <c r="F940" s="58" t="str">
        <f>IFERROR(VLOOKUP(VENTAS[[#This Row],[Código del producto Vendido]],STOCK[],5,FALSE),"-")</f>
        <v>Jean MOM con rotos</v>
      </c>
      <c r="G940" s="58">
        <v>1</v>
      </c>
      <c r="H940" s="59">
        <v>32</v>
      </c>
      <c r="I940" s="59">
        <f>VENTAS[[#This Row],[Cantidad]]*VENTAS[[#This Row],[Precio Venta]]</f>
        <v>32</v>
      </c>
      <c r="J940" s="59">
        <f>IF(VENTAS[[#This Row],[Nombre del Gestor]]&gt;1,  VENTAS[[#This Row],[Total]]*10%, 0)</f>
        <v>0</v>
      </c>
      <c r="K940" s="59">
        <f>IFERROR(VLOOKUP(VENTAS[[#This Row],[Código del producto Vendido]],STOCK[],16,FALSE)*VENTAS[[#This Row],[Cantidad]] + VLOOKUP(VENTAS[[#This Row],[Código del producto Vendido]],STOCK[],19,FALSE)*VENTAS[[#This Row],[Cantidad]],VENTAS[[#This Row],[Total]])</f>
        <v>20</v>
      </c>
      <c r="L940" s="59">
        <f>VENTAS[[#This Row],[Total]]-VENTAS[[#This Row],[Comisión 10%]]-VENTAS[[#This Row],[Costo SIN Comision]]</f>
        <v>12</v>
      </c>
      <c r="M940" s="59"/>
    </row>
    <row r="941" spans="1:13" ht="20" customHeight="1">
      <c r="A941" s="56">
        <v>45436</v>
      </c>
      <c r="B941" s="57"/>
      <c r="C941" s="57"/>
      <c r="D941" s="57"/>
      <c r="E941" s="57" t="s">
        <v>1821</v>
      </c>
      <c r="F941" s="58" t="str">
        <f>IFERROR(VLOOKUP(VENTAS[[#This Row],[Código del producto Vendido]],STOCK[],5,FALSE),"-")</f>
        <v>Set de bolso minimalista negro</v>
      </c>
      <c r="G941" s="58">
        <v>1</v>
      </c>
      <c r="H941" s="59">
        <v>25</v>
      </c>
      <c r="I941" s="59">
        <f>VENTAS[[#This Row],[Cantidad]]*VENTAS[[#This Row],[Precio Venta]]</f>
        <v>25</v>
      </c>
      <c r="J941" s="59">
        <f>IF(VENTAS[[#This Row],[Nombre del Gestor]]&gt;1,  VENTAS[[#This Row],[Total]]*10%, 0)</f>
        <v>0</v>
      </c>
      <c r="K941" s="59">
        <f>IFERROR(VLOOKUP(VENTAS[[#This Row],[Código del producto Vendido]],STOCK[],16,FALSE)*VENTAS[[#This Row],[Cantidad]] + VLOOKUP(VENTAS[[#This Row],[Código del producto Vendido]],STOCK[],19,FALSE)*VENTAS[[#This Row],[Cantidad]],VENTAS[[#This Row],[Total]])</f>
        <v>12.75</v>
      </c>
      <c r="L941" s="59">
        <f>VENTAS[[#This Row],[Total]]-VENTAS[[#This Row],[Comisión 10%]]-VENTAS[[#This Row],[Costo SIN Comision]]</f>
        <v>12.25</v>
      </c>
      <c r="M941" s="59"/>
    </row>
    <row r="942" spans="1:13" ht="20" customHeight="1">
      <c r="A942" s="56">
        <v>45436</v>
      </c>
      <c r="B942" s="57"/>
      <c r="C942" s="57"/>
      <c r="D942" s="57"/>
      <c r="E942" s="57" t="s">
        <v>842</v>
      </c>
      <c r="F942" s="58" t="str">
        <f>IFERROR(VLOOKUP(VENTAS[[#This Row],[Código del producto Vendido]],STOCK[],5,FALSE),"-")</f>
        <v>Brasier de encaje blanco</v>
      </c>
      <c r="G942" s="58">
        <v>1</v>
      </c>
      <c r="H942" s="59">
        <v>7</v>
      </c>
      <c r="I942" s="59">
        <f>VENTAS[[#This Row],[Cantidad]]*VENTAS[[#This Row],[Precio Venta]]</f>
        <v>7</v>
      </c>
      <c r="J942" s="59">
        <f>IF(VENTAS[[#This Row],[Nombre del Gestor]]&gt;1,  VENTAS[[#This Row],[Total]]*10%, 0)</f>
        <v>0</v>
      </c>
      <c r="K942" s="59">
        <f>IFERROR(VLOOKUP(VENTAS[[#This Row],[Código del producto Vendido]],STOCK[],16,FALSE)*VENTAS[[#This Row],[Cantidad]] + VLOOKUP(VENTAS[[#This Row],[Código del producto Vendido]],STOCK[],19,FALSE)*VENTAS[[#This Row],[Cantidad]],VENTAS[[#This Row],[Total]])</f>
        <v>3.7111111111111112</v>
      </c>
      <c r="L942" s="59">
        <f>VENTAS[[#This Row],[Total]]-VENTAS[[#This Row],[Comisión 10%]]-VENTAS[[#This Row],[Costo SIN Comision]]</f>
        <v>3.2888888888888888</v>
      </c>
      <c r="M942" s="59"/>
    </row>
    <row r="943" spans="1:13" ht="20" customHeight="1">
      <c r="A943" s="56">
        <v>45436</v>
      </c>
      <c r="B943" s="57"/>
      <c r="C943" s="57"/>
      <c r="D943" s="57" t="s">
        <v>2014</v>
      </c>
      <c r="E943" s="57" t="s">
        <v>1719</v>
      </c>
      <c r="F943" s="58" t="str">
        <f>IFERROR(VLOOKUP(VENTAS[[#This Row],[Código del producto Vendido]],STOCK[],5,FALSE),"-")</f>
        <v>Zapatillas blanco casual</v>
      </c>
      <c r="G943" s="58">
        <v>1</v>
      </c>
      <c r="H943" s="59">
        <v>30</v>
      </c>
      <c r="I943" s="59">
        <f>VENTAS[[#This Row],[Cantidad]]*VENTAS[[#This Row],[Precio Venta]]</f>
        <v>30</v>
      </c>
      <c r="J943" s="59">
        <f>IF(VENTAS[[#This Row],[Nombre del Gestor]]&gt;1,  VENTAS[[#This Row],[Total]]*10%, 0)</f>
        <v>3</v>
      </c>
      <c r="K943" s="59">
        <f>IFERROR(VLOOKUP(VENTAS[[#This Row],[Código del producto Vendido]],STOCK[],16,FALSE)*VENTAS[[#This Row],[Cantidad]] + VLOOKUP(VENTAS[[#This Row],[Código del producto Vendido]],STOCK[],19,FALSE)*VENTAS[[#This Row],[Cantidad]],VENTAS[[#This Row],[Total]])</f>
        <v>24.470588235294116</v>
      </c>
      <c r="L943" s="59">
        <f>VENTAS[[#This Row],[Total]]-VENTAS[[#This Row],[Comisión 10%]]-VENTAS[[#This Row],[Costo SIN Comision]]</f>
        <v>2.529411764705884</v>
      </c>
      <c r="M943" s="59"/>
    </row>
    <row r="944" spans="1:13" ht="20" customHeight="1">
      <c r="A944" s="56">
        <v>45445</v>
      </c>
      <c r="B944" s="57"/>
      <c r="C944" s="57"/>
      <c r="D944" s="57" t="s">
        <v>2014</v>
      </c>
      <c r="E944" s="57" t="s">
        <v>2313</v>
      </c>
      <c r="F944" s="58" t="str">
        <f>IFERROR(VLOOKUP(VENTAS[[#This Row],[Código del producto Vendido]],STOCK[],5,FALSE),"-")</f>
        <v>Bolso bohemio redondo de gran capacidad</v>
      </c>
      <c r="G944" s="58">
        <v>1</v>
      </c>
      <c r="H944" s="59">
        <v>25</v>
      </c>
      <c r="I944" s="59">
        <f>VENTAS[[#This Row],[Cantidad]]*VENTAS[[#This Row],[Precio Venta]]</f>
        <v>25</v>
      </c>
      <c r="J944" s="59">
        <f>IF(VENTAS[[#This Row],[Nombre del Gestor]]&gt;1,  VENTAS[[#This Row],[Total]]*10%, 0)</f>
        <v>2.5</v>
      </c>
      <c r="K944" s="59">
        <f>IFERROR(VLOOKUP(VENTAS[[#This Row],[Código del producto Vendido]],STOCK[],16,FALSE)*VENTAS[[#This Row],[Cantidad]] + VLOOKUP(VENTAS[[#This Row],[Código del producto Vendido]],STOCK[],19,FALSE)*VENTAS[[#This Row],[Cantidad]],VENTAS[[#This Row],[Total]])</f>
        <v>11.09</v>
      </c>
      <c r="L944" s="59">
        <f>VENTAS[[#This Row],[Total]]-VENTAS[[#This Row],[Comisión 10%]]-VENTAS[[#This Row],[Costo SIN Comision]]</f>
        <v>11.41</v>
      </c>
      <c r="M944" s="59"/>
    </row>
    <row r="945" spans="1:13" ht="20" customHeight="1">
      <c r="A945" s="56">
        <v>45445</v>
      </c>
      <c r="B945" s="57"/>
      <c r="C945" s="57"/>
      <c r="D945" s="57" t="s">
        <v>2014</v>
      </c>
      <c r="E945" s="57" t="s">
        <v>2309</v>
      </c>
      <c r="F945" s="58" t="str">
        <f>IFERROR(VLOOKUP(VENTAS[[#This Row],[Código del producto Vendido]],STOCK[],5,FALSE),"-")</f>
        <v>Estiloso sombrero de protección solar playero</v>
      </c>
      <c r="G945" s="58">
        <v>1</v>
      </c>
      <c r="H945" s="59">
        <v>10</v>
      </c>
      <c r="I945" s="59">
        <f>VENTAS[[#This Row],[Cantidad]]*VENTAS[[#This Row],[Precio Venta]]</f>
        <v>10</v>
      </c>
      <c r="J945" s="59">
        <f>IF(VENTAS[[#This Row],[Nombre del Gestor]]&gt;1,  VENTAS[[#This Row],[Total]]*10%, 0)</f>
        <v>1</v>
      </c>
      <c r="K945" s="59">
        <f>IFERROR(VLOOKUP(VENTAS[[#This Row],[Código del producto Vendido]],STOCK[],16,FALSE)*VENTAS[[#This Row],[Cantidad]] + VLOOKUP(VENTAS[[#This Row],[Código del producto Vendido]],STOCK[],19,FALSE)*VENTAS[[#This Row],[Cantidad]],VENTAS[[#This Row],[Total]])</f>
        <v>3.2800000000000002</v>
      </c>
      <c r="L945" s="59">
        <f>VENTAS[[#This Row],[Total]]-VENTAS[[#This Row],[Comisión 10%]]-VENTAS[[#This Row],[Costo SIN Comision]]</f>
        <v>5.72</v>
      </c>
      <c r="M945" s="59"/>
    </row>
    <row r="946" spans="1:13" ht="20" customHeight="1">
      <c r="A946" s="56">
        <v>45445</v>
      </c>
      <c r="B946" s="57"/>
      <c r="C946" s="57"/>
      <c r="D946" s="57" t="s">
        <v>2014</v>
      </c>
      <c r="E946" s="57" t="s">
        <v>2311</v>
      </c>
      <c r="F946" s="58" t="str">
        <f>IFERROR(VLOOKUP(VENTAS[[#This Row],[Código del producto Vendido]],STOCK[],5,FALSE),"-")</f>
        <v>Vestido blanco espalda cruzada</v>
      </c>
      <c r="G946" s="58">
        <v>1</v>
      </c>
      <c r="H946" s="59">
        <v>25</v>
      </c>
      <c r="I946" s="59">
        <f>VENTAS[[#This Row],[Cantidad]]*VENTAS[[#This Row],[Precio Venta]]</f>
        <v>25</v>
      </c>
      <c r="J946" s="59">
        <f>IF(VENTAS[[#This Row],[Nombre del Gestor]]&gt;1,  VENTAS[[#This Row],[Total]]*10%, 0)</f>
        <v>2.5</v>
      </c>
      <c r="K946" s="59">
        <f>IFERROR(VLOOKUP(VENTAS[[#This Row],[Código del producto Vendido]],STOCK[],16,FALSE)*VENTAS[[#This Row],[Cantidad]] + VLOOKUP(VENTAS[[#This Row],[Código del producto Vendido]],STOCK[],19,FALSE)*VENTAS[[#This Row],[Cantidad]],VENTAS[[#This Row],[Total]])</f>
        <v>12.19</v>
      </c>
      <c r="L946" s="59">
        <f>VENTAS[[#This Row],[Total]]-VENTAS[[#This Row],[Comisión 10%]]-VENTAS[[#This Row],[Costo SIN Comision]]</f>
        <v>10.31</v>
      </c>
      <c r="M946" s="59"/>
    </row>
    <row r="947" spans="1:13" ht="20" customHeight="1">
      <c r="A947" s="56">
        <v>45445</v>
      </c>
      <c r="B947" s="57"/>
      <c r="C947" s="57"/>
      <c r="D947" s="57" t="s">
        <v>2014</v>
      </c>
      <c r="E947" s="57" t="s">
        <v>2273</v>
      </c>
      <c r="F947" s="58" t="str">
        <f>IFERROR(VLOOKUP(VENTAS[[#This Row],[Código del producto Vendido]],STOCK[],5,FALSE),"-")</f>
        <v>Vestido Estampado floral de moda</v>
      </c>
      <c r="G947" s="58">
        <v>1</v>
      </c>
      <c r="H947" s="59">
        <v>25</v>
      </c>
      <c r="I947" s="59">
        <f>VENTAS[[#This Row],[Cantidad]]*VENTAS[[#This Row],[Precio Venta]]</f>
        <v>25</v>
      </c>
      <c r="J947" s="59">
        <f>IF(VENTAS[[#This Row],[Nombre del Gestor]]&gt;1,  VENTAS[[#This Row],[Total]]*10%, 0)</f>
        <v>2.5</v>
      </c>
      <c r="K947" s="59">
        <f>IFERROR(VLOOKUP(VENTAS[[#This Row],[Código del producto Vendido]],STOCK[],16,FALSE)*VENTAS[[#This Row],[Cantidad]] + VLOOKUP(VENTAS[[#This Row],[Código del producto Vendido]],STOCK[],19,FALSE)*VENTAS[[#This Row],[Cantidad]],VENTAS[[#This Row],[Total]])</f>
        <v>8.83</v>
      </c>
      <c r="L947" s="59">
        <f>VENTAS[[#This Row],[Total]]-VENTAS[[#This Row],[Comisión 10%]]-VENTAS[[#This Row],[Costo SIN Comision]]</f>
        <v>13.67</v>
      </c>
      <c r="M947" s="59"/>
    </row>
    <row r="948" spans="1:13" ht="20" customHeight="1">
      <c r="A948" s="56">
        <v>45445</v>
      </c>
      <c r="B948" s="57"/>
      <c r="C948" s="57"/>
      <c r="D948" s="57" t="s">
        <v>2485</v>
      </c>
      <c r="E948" s="57" t="s">
        <v>2294</v>
      </c>
      <c r="F948" s="58" t="str">
        <f>IFERROR(VLOOKUP(VENTAS[[#This Row],[Código del producto Vendido]],STOCK[],5,FALSE),"-")</f>
        <v>Bikini sexy de pierna alta en tendencia</v>
      </c>
      <c r="G948" s="58">
        <v>1</v>
      </c>
      <c r="H948" s="59">
        <v>20</v>
      </c>
      <c r="I948" s="59">
        <f>VENTAS[[#This Row],[Cantidad]]*VENTAS[[#This Row],[Precio Venta]]</f>
        <v>20</v>
      </c>
      <c r="J948" s="59">
        <f>IF(VENTAS[[#This Row],[Nombre del Gestor]]&gt;1,  VENTAS[[#This Row],[Total]]*10%, 0)</f>
        <v>2</v>
      </c>
      <c r="K948" s="59">
        <f>IFERROR(VLOOKUP(VENTAS[[#This Row],[Código del producto Vendido]],STOCK[],16,FALSE)*VENTAS[[#This Row],[Cantidad]] + VLOOKUP(VENTAS[[#This Row],[Código del producto Vendido]],STOCK[],19,FALSE)*VENTAS[[#This Row],[Cantidad]],VENTAS[[#This Row],[Total]])</f>
        <v>6.6199999999999992</v>
      </c>
      <c r="L948" s="59">
        <f>VENTAS[[#This Row],[Total]]-VENTAS[[#This Row],[Comisión 10%]]-VENTAS[[#This Row],[Costo SIN Comision]]</f>
        <v>11.38</v>
      </c>
      <c r="M948" s="59"/>
    </row>
    <row r="949" spans="1:13" ht="20" customHeight="1">
      <c r="A949" s="56">
        <v>45445</v>
      </c>
      <c r="B949" s="57"/>
      <c r="C949" s="57"/>
      <c r="D949" s="57"/>
      <c r="E949" s="57" t="s">
        <v>2309</v>
      </c>
      <c r="F949" s="58" t="str">
        <f>IFERROR(VLOOKUP(VENTAS[[#This Row],[Código del producto Vendido]],STOCK[],5,FALSE),"-")</f>
        <v>Estiloso sombrero de protección solar playero</v>
      </c>
      <c r="G949" s="58">
        <v>1</v>
      </c>
      <c r="H949" s="59">
        <v>10</v>
      </c>
      <c r="I949" s="59">
        <f>VENTAS[[#This Row],[Cantidad]]*VENTAS[[#This Row],[Precio Venta]]</f>
        <v>10</v>
      </c>
      <c r="J949" s="59">
        <f>IF(VENTAS[[#This Row],[Nombre del Gestor]]&gt;1,  VENTAS[[#This Row],[Total]]*10%, 0)</f>
        <v>0</v>
      </c>
      <c r="K949" s="59">
        <f>IFERROR(VLOOKUP(VENTAS[[#This Row],[Código del producto Vendido]],STOCK[],16,FALSE)*VENTAS[[#This Row],[Cantidad]] + VLOOKUP(VENTAS[[#This Row],[Código del producto Vendido]],STOCK[],19,FALSE)*VENTAS[[#This Row],[Cantidad]],VENTAS[[#This Row],[Total]])</f>
        <v>3.2800000000000002</v>
      </c>
      <c r="L949" s="59">
        <f>VENTAS[[#This Row],[Total]]-VENTAS[[#This Row],[Comisión 10%]]-VENTAS[[#This Row],[Costo SIN Comision]]</f>
        <v>6.72</v>
      </c>
      <c r="M949" s="59"/>
    </row>
    <row r="950" spans="1:13" ht="20" customHeight="1">
      <c r="A950" s="56">
        <v>45446</v>
      </c>
      <c r="B950" s="57"/>
      <c r="C950" s="57"/>
      <c r="D950" s="57"/>
      <c r="E950" s="57" t="s">
        <v>2309</v>
      </c>
      <c r="F950" s="58" t="str">
        <f>IFERROR(VLOOKUP(VENTAS[[#This Row],[Código del producto Vendido]],STOCK[],5,FALSE),"-")</f>
        <v>Estiloso sombrero de protección solar playero</v>
      </c>
      <c r="G950" s="58">
        <v>1</v>
      </c>
      <c r="H950" s="59">
        <v>10</v>
      </c>
      <c r="I950" s="59">
        <f>VENTAS[[#This Row],[Cantidad]]*VENTAS[[#This Row],[Precio Venta]]</f>
        <v>10</v>
      </c>
      <c r="J950" s="59">
        <f>IF(VENTAS[[#This Row],[Nombre del Gestor]]&gt;1,  VENTAS[[#This Row],[Total]]*10%, 0)</f>
        <v>0</v>
      </c>
      <c r="K950" s="59">
        <f>IFERROR(VLOOKUP(VENTAS[[#This Row],[Código del producto Vendido]],STOCK[],16,FALSE)*VENTAS[[#This Row],[Cantidad]] + VLOOKUP(VENTAS[[#This Row],[Código del producto Vendido]],STOCK[],19,FALSE)*VENTAS[[#This Row],[Cantidad]],VENTAS[[#This Row],[Total]])</f>
        <v>3.2800000000000002</v>
      </c>
      <c r="L950" s="59">
        <f>VENTAS[[#This Row],[Total]]-VENTAS[[#This Row],[Comisión 10%]]-VENTAS[[#This Row],[Costo SIN Comision]]</f>
        <v>6.72</v>
      </c>
      <c r="M950" s="59"/>
    </row>
    <row r="951" spans="1:13" ht="20" customHeight="1">
      <c r="A951" s="56">
        <v>45446</v>
      </c>
      <c r="B951" s="57"/>
      <c r="C951" s="57" t="s">
        <v>392</v>
      </c>
      <c r="D951" s="57"/>
      <c r="E951" s="57" t="s">
        <v>2280</v>
      </c>
      <c r="F951" s="58" t="str">
        <f>IFERROR(VLOOKUP(VENTAS[[#This Row],[Código del producto Vendido]],STOCK[],5,FALSE),"-")</f>
        <v>Falda Bohemia de mezclilla de cintura alta con detalles de botón</v>
      </c>
      <c r="G951" s="58">
        <v>1</v>
      </c>
      <c r="H951" s="59">
        <v>30</v>
      </c>
      <c r="I951" s="59">
        <f>VENTAS[[#This Row],[Cantidad]]*VENTAS[[#This Row],[Precio Venta]]</f>
        <v>30</v>
      </c>
      <c r="J951" s="59">
        <f>IF(VENTAS[[#This Row],[Nombre del Gestor]]&gt;1,  VENTAS[[#This Row],[Total]]*10%, 0)</f>
        <v>0</v>
      </c>
      <c r="K951" s="59">
        <f>IFERROR(VLOOKUP(VENTAS[[#This Row],[Código del producto Vendido]],STOCK[],16,FALSE)*VENTAS[[#This Row],[Cantidad]] + VLOOKUP(VENTAS[[#This Row],[Código del producto Vendido]],STOCK[],19,FALSE)*VENTAS[[#This Row],[Cantidad]],VENTAS[[#This Row],[Total]])</f>
        <v>7.05</v>
      </c>
      <c r="L951" s="59">
        <f>VENTAS[[#This Row],[Total]]-VENTAS[[#This Row],[Comisión 10%]]-VENTAS[[#This Row],[Costo SIN Comision]]</f>
        <v>22.95</v>
      </c>
      <c r="M951" s="59"/>
    </row>
    <row r="952" spans="1:13" ht="20" customHeight="1">
      <c r="A952" s="56">
        <v>45446</v>
      </c>
      <c r="B952" s="57"/>
      <c r="C952" s="57" t="s">
        <v>392</v>
      </c>
      <c r="D952" s="57"/>
      <c r="E952" s="57" t="s">
        <v>2286</v>
      </c>
      <c r="F952" s="58" t="str">
        <f>IFERROR(VLOOKUP(VENTAS[[#This Row],[Código del producto Vendido]],STOCK[],5,FALSE),"-")</f>
        <v>Set de bikini estampado de flor de 3 piezas de cintura alta</v>
      </c>
      <c r="G952" s="58">
        <v>1</v>
      </c>
      <c r="H952" s="59">
        <v>25</v>
      </c>
      <c r="I952" s="59">
        <f>VENTAS[[#This Row],[Cantidad]]*VENTAS[[#This Row],[Precio Venta]]</f>
        <v>25</v>
      </c>
      <c r="J952" s="59">
        <f>IF(VENTAS[[#This Row],[Nombre del Gestor]]&gt;1,  VENTAS[[#This Row],[Total]]*10%, 0)</f>
        <v>0</v>
      </c>
      <c r="K952" s="59">
        <f>IFERROR(VLOOKUP(VENTAS[[#This Row],[Código del producto Vendido]],STOCK[],16,FALSE)*VENTAS[[#This Row],[Cantidad]] + VLOOKUP(VENTAS[[#This Row],[Código del producto Vendido]],STOCK[],19,FALSE)*VENTAS[[#This Row],[Cantidad]],VENTAS[[#This Row],[Total]])</f>
        <v>10.43</v>
      </c>
      <c r="L952" s="59">
        <f>VENTAS[[#This Row],[Total]]-VENTAS[[#This Row],[Comisión 10%]]-VENTAS[[#This Row],[Costo SIN Comision]]</f>
        <v>14.57</v>
      </c>
      <c r="M952" s="59"/>
    </row>
    <row r="953" spans="1:13" ht="20" customHeight="1">
      <c r="A953" s="56">
        <v>45446</v>
      </c>
      <c r="B953" s="57"/>
      <c r="C953" s="57"/>
      <c r="D953" s="57" t="s">
        <v>2014</v>
      </c>
      <c r="E953" s="57" t="s">
        <v>2311</v>
      </c>
      <c r="F953" s="58" t="str">
        <f>IFERROR(VLOOKUP(VENTAS[[#This Row],[Código del producto Vendido]],STOCK[],5,FALSE),"-")</f>
        <v>Vestido blanco espalda cruzada</v>
      </c>
      <c r="G953" s="58">
        <v>2</v>
      </c>
      <c r="H953" s="59">
        <v>25</v>
      </c>
      <c r="I953" s="59">
        <f>VENTAS[[#This Row],[Cantidad]]*VENTAS[[#This Row],[Precio Venta]]</f>
        <v>50</v>
      </c>
      <c r="J953" s="59">
        <f>IF(VENTAS[[#This Row],[Nombre del Gestor]]&gt;1,  VENTAS[[#This Row],[Total]]*10%, 0)</f>
        <v>5</v>
      </c>
      <c r="K953" s="59">
        <f>IFERROR(VLOOKUP(VENTAS[[#This Row],[Código del producto Vendido]],STOCK[],16,FALSE)*VENTAS[[#This Row],[Cantidad]] + VLOOKUP(VENTAS[[#This Row],[Código del producto Vendido]],STOCK[],19,FALSE)*VENTAS[[#This Row],[Cantidad]],VENTAS[[#This Row],[Total]])</f>
        <v>24.38</v>
      </c>
      <c r="L953" s="59">
        <f>VENTAS[[#This Row],[Total]]-VENTAS[[#This Row],[Comisión 10%]]-VENTAS[[#This Row],[Costo SIN Comision]]</f>
        <v>20.62</v>
      </c>
      <c r="M953" s="59"/>
    </row>
    <row r="954" spans="1:13" ht="20" customHeight="1">
      <c r="A954" s="56">
        <v>45446</v>
      </c>
      <c r="B954" s="57"/>
      <c r="C954" s="57"/>
      <c r="D954" s="57" t="s">
        <v>2014</v>
      </c>
      <c r="E954" s="57" t="s">
        <v>1079</v>
      </c>
      <c r="F954" s="58" t="str">
        <f>IFERROR(VLOOKUP(VENTAS[[#This Row],[Código del producto Vendido]],STOCK[],5,FALSE),"-")</f>
        <v>Maxi vestido de espalda cruzada</v>
      </c>
      <c r="G954" s="58">
        <v>1</v>
      </c>
      <c r="H954" s="59">
        <v>35</v>
      </c>
      <c r="I954" s="59">
        <f>VENTAS[[#This Row],[Cantidad]]*VENTAS[[#This Row],[Precio Venta]]</f>
        <v>35</v>
      </c>
      <c r="J954" s="59">
        <f>IF(VENTAS[[#This Row],[Nombre del Gestor]]&gt;1,  VENTAS[[#This Row],[Total]]*10%, 0)</f>
        <v>3.5</v>
      </c>
      <c r="K954" s="59">
        <f>IFERROR(VLOOKUP(VENTAS[[#This Row],[Código del producto Vendido]],STOCK[],16,FALSE)*VENTAS[[#This Row],[Cantidad]] + VLOOKUP(VENTAS[[#This Row],[Código del producto Vendido]],STOCK[],19,FALSE)*VENTAS[[#This Row],[Cantidad]],VENTAS[[#This Row],[Total]])</f>
        <v>23.95</v>
      </c>
      <c r="L954" s="59">
        <f>VENTAS[[#This Row],[Total]]-VENTAS[[#This Row],[Comisión 10%]]-VENTAS[[#This Row],[Costo SIN Comision]]</f>
        <v>7.5500000000000007</v>
      </c>
      <c r="M954" s="59"/>
    </row>
    <row r="955" spans="1:13" ht="20" customHeight="1">
      <c r="A955" s="56">
        <v>45447</v>
      </c>
      <c r="B955" s="57"/>
      <c r="C955" s="57"/>
      <c r="D955" s="57" t="s">
        <v>2014</v>
      </c>
      <c r="E955" s="57" t="s">
        <v>2274</v>
      </c>
      <c r="F955" s="58" t="str">
        <f>IFERROR(VLOOKUP(VENTAS[[#This Row],[Código del producto Vendido]],STOCK[],5,FALSE),"-")</f>
        <v>Vestido Estampado floral de moda</v>
      </c>
      <c r="G955" s="58">
        <v>1</v>
      </c>
      <c r="H955" s="59">
        <v>25</v>
      </c>
      <c r="I955" s="59">
        <f>VENTAS[[#This Row],[Cantidad]]*VENTAS[[#This Row],[Precio Venta]]</f>
        <v>25</v>
      </c>
      <c r="J955" s="59">
        <f>IF(VENTAS[[#This Row],[Nombre del Gestor]]&gt;1,  VENTAS[[#This Row],[Total]]*10%, 0)</f>
        <v>2.5</v>
      </c>
      <c r="K955" s="59">
        <f>IFERROR(VLOOKUP(VENTAS[[#This Row],[Código del producto Vendido]],STOCK[],16,FALSE)*VENTAS[[#This Row],[Cantidad]] + VLOOKUP(VENTAS[[#This Row],[Código del producto Vendido]],STOCK[],19,FALSE)*VENTAS[[#This Row],[Cantidad]],VENTAS[[#This Row],[Total]])</f>
        <v>8.83</v>
      </c>
      <c r="L955" s="59">
        <f>VENTAS[[#This Row],[Total]]-VENTAS[[#This Row],[Comisión 10%]]-VENTAS[[#This Row],[Costo SIN Comision]]</f>
        <v>13.67</v>
      </c>
      <c r="M955" s="59"/>
    </row>
    <row r="956" spans="1:13" ht="20" customHeight="1">
      <c r="A956" s="56">
        <v>45448</v>
      </c>
      <c r="B956" s="57"/>
      <c r="C956" s="57"/>
      <c r="D956" s="57"/>
      <c r="E956" s="57" t="s">
        <v>2310</v>
      </c>
      <c r="F956" s="58" t="str">
        <f>IFERROR(VLOOKUP(VENTAS[[#This Row],[Código del producto Vendido]],STOCK[],5,FALSE),"-")</f>
        <v>Vestido negro espalda cruzada</v>
      </c>
      <c r="G956" s="58">
        <v>1</v>
      </c>
      <c r="H956" s="59">
        <v>25</v>
      </c>
      <c r="I956" s="59">
        <f>VENTAS[[#This Row],[Cantidad]]*VENTAS[[#This Row],[Precio Venta]]</f>
        <v>25</v>
      </c>
      <c r="J956" s="59">
        <f>IF(VENTAS[[#This Row],[Nombre del Gestor]]&gt;1,  VENTAS[[#This Row],[Total]]*10%, 0)</f>
        <v>0</v>
      </c>
      <c r="K956" s="59">
        <f>IFERROR(VLOOKUP(VENTAS[[#This Row],[Código del producto Vendido]],STOCK[],16,FALSE)*VENTAS[[#This Row],[Cantidad]] + VLOOKUP(VENTAS[[#This Row],[Código del producto Vendido]],STOCK[],19,FALSE)*VENTAS[[#This Row],[Cantidad]],VENTAS[[#This Row],[Total]])</f>
        <v>12.19</v>
      </c>
      <c r="L956" s="59">
        <f>VENTAS[[#This Row],[Total]]-VENTAS[[#This Row],[Comisión 10%]]-VENTAS[[#This Row],[Costo SIN Comision]]</f>
        <v>12.81</v>
      </c>
      <c r="M956" s="59"/>
    </row>
    <row r="957" spans="1:13" ht="20" customHeight="1">
      <c r="A957" s="56">
        <v>45448</v>
      </c>
      <c r="B957" s="57"/>
      <c r="C957" s="57"/>
      <c r="D957" s="57" t="s">
        <v>2014</v>
      </c>
      <c r="E957" s="57" t="s">
        <v>1877</v>
      </c>
      <c r="F957" s="58" t="str">
        <f>IFERROR(VLOOKUP(VENTAS[[#This Row],[Código del producto Vendido]],STOCK[],5,FALSE),"-")</f>
        <v>Vestido Camisero de Rayas</v>
      </c>
      <c r="G957" s="58">
        <v>1</v>
      </c>
      <c r="H957" s="59">
        <v>35</v>
      </c>
      <c r="I957" s="59">
        <f>VENTAS[[#This Row],[Cantidad]]*VENTAS[[#This Row],[Precio Venta]]</f>
        <v>35</v>
      </c>
      <c r="J957" s="59">
        <f>IF(VENTAS[[#This Row],[Nombre del Gestor]]&gt;1,  VENTAS[[#This Row],[Total]]*10%, 0)</f>
        <v>3.5</v>
      </c>
      <c r="K957" s="59">
        <f>IFERROR(VLOOKUP(VENTAS[[#This Row],[Código del producto Vendido]],STOCK[],16,FALSE)*VENTAS[[#This Row],[Cantidad]] + VLOOKUP(VENTAS[[#This Row],[Código del producto Vendido]],STOCK[],19,FALSE)*VENTAS[[#This Row],[Cantidad]],VENTAS[[#This Row],[Total]])</f>
        <v>23.67</v>
      </c>
      <c r="L957" s="59">
        <f>VENTAS[[#This Row],[Total]]-VENTAS[[#This Row],[Comisión 10%]]-VENTAS[[#This Row],[Costo SIN Comision]]</f>
        <v>7.8299999999999983</v>
      </c>
      <c r="M957" s="59"/>
    </row>
    <row r="958" spans="1:13" ht="20" customHeight="1">
      <c r="A958" s="56">
        <v>45448</v>
      </c>
      <c r="B958" s="57"/>
      <c r="C958" s="57"/>
      <c r="D958" s="57" t="s">
        <v>2014</v>
      </c>
      <c r="E958" s="57" t="s">
        <v>637</v>
      </c>
      <c r="F958" s="58" t="str">
        <f>IFERROR(VLOOKUP(VENTAS[[#This Row],[Código del producto Vendido]],STOCK[],5,FALSE),"-")</f>
        <v>Conjunto cuadros</v>
      </c>
      <c r="G958" s="58">
        <v>1</v>
      </c>
      <c r="H958" s="59">
        <v>20</v>
      </c>
      <c r="I958" s="59">
        <f>VENTAS[[#This Row],[Cantidad]]*VENTAS[[#This Row],[Precio Venta]]</f>
        <v>20</v>
      </c>
      <c r="J958" s="59">
        <f>IF(VENTAS[[#This Row],[Nombre del Gestor]]&gt;1,  VENTAS[[#This Row],[Total]]*10%, 0)</f>
        <v>2</v>
      </c>
      <c r="K958" s="59">
        <f>IFERROR(VLOOKUP(VENTAS[[#This Row],[Código del producto Vendido]],STOCK[],16,FALSE)*VENTAS[[#This Row],[Cantidad]] + VLOOKUP(VENTAS[[#This Row],[Código del producto Vendido]],STOCK[],19,FALSE)*VENTAS[[#This Row],[Cantidad]],VENTAS[[#This Row],[Total]])</f>
        <v>12.202222222222222</v>
      </c>
      <c r="L958" s="59">
        <f>VENTAS[[#This Row],[Total]]-VENTAS[[#This Row],[Comisión 10%]]-VENTAS[[#This Row],[Costo SIN Comision]]</f>
        <v>5.7977777777777781</v>
      </c>
      <c r="M958" s="59"/>
    </row>
    <row r="959" spans="1:13" ht="20" customHeight="1">
      <c r="A959" s="56">
        <v>45449</v>
      </c>
      <c r="B959" s="57"/>
      <c r="C959" s="57"/>
      <c r="D959" s="57" t="s">
        <v>2488</v>
      </c>
      <c r="E959" s="57" t="s">
        <v>1424</v>
      </c>
      <c r="F959" s="58" t="str">
        <f>IFERROR(VLOOKUP(VENTAS[[#This Row],[Código del producto Vendido]],STOCK[],5,FALSE),"-")</f>
        <v xml:space="preserve">Vestido Burdeos </v>
      </c>
      <c r="G959" s="58">
        <v>1</v>
      </c>
      <c r="H959" s="59">
        <v>30</v>
      </c>
      <c r="I959" s="59">
        <f>VENTAS[[#This Row],[Cantidad]]*VENTAS[[#This Row],[Precio Venta]]</f>
        <v>30</v>
      </c>
      <c r="J959" s="59">
        <f>IF(VENTAS[[#This Row],[Nombre del Gestor]]&gt;1,  VENTAS[[#This Row],[Total]]*10%, 0)</f>
        <v>3</v>
      </c>
      <c r="K959" s="59">
        <f>IFERROR(VLOOKUP(VENTAS[[#This Row],[Código del producto Vendido]],STOCK[],16,FALSE)*VENTAS[[#This Row],[Cantidad]] + VLOOKUP(VENTAS[[#This Row],[Código del producto Vendido]],STOCK[],19,FALSE)*VENTAS[[#This Row],[Cantidad]],VENTAS[[#This Row],[Total]])</f>
        <v>14.33</v>
      </c>
      <c r="L959" s="59">
        <f>VENTAS[[#This Row],[Total]]-VENTAS[[#This Row],[Comisión 10%]]-VENTAS[[#This Row],[Costo SIN Comision]]</f>
        <v>12.67</v>
      </c>
      <c r="M959" s="59"/>
    </row>
    <row r="960" spans="1:13" ht="20" customHeight="1">
      <c r="A960" s="56">
        <v>45450</v>
      </c>
      <c r="B960" s="57"/>
      <c r="C960" s="57" t="s">
        <v>2492</v>
      </c>
      <c r="D960" s="57"/>
      <c r="E960" s="57" t="s">
        <v>1818</v>
      </c>
      <c r="F960" s="58" t="str">
        <f>IFERROR(VLOOKUP(VENTAS[[#This Row],[Código del producto Vendido]],STOCK[],5,FALSE),"-")</f>
        <v>Bolso Vintage Marrón</v>
      </c>
      <c r="G960" s="58">
        <v>1</v>
      </c>
      <c r="H960" s="59">
        <v>35</v>
      </c>
      <c r="I960" s="59">
        <f>VENTAS[[#This Row],[Cantidad]]*VENTAS[[#This Row],[Precio Venta]]</f>
        <v>35</v>
      </c>
      <c r="J960" s="59">
        <f>IF(VENTAS[[#This Row],[Nombre del Gestor]]&gt;1,  VENTAS[[#This Row],[Total]]*10%, 0)</f>
        <v>0</v>
      </c>
      <c r="K960" s="59">
        <f>IFERROR(VLOOKUP(VENTAS[[#This Row],[Código del producto Vendido]],STOCK[],16,FALSE)*VENTAS[[#This Row],[Cantidad]] + VLOOKUP(VENTAS[[#This Row],[Código del producto Vendido]],STOCK[],19,FALSE)*VENTAS[[#This Row],[Cantidad]],VENTAS[[#This Row],[Total]])</f>
        <v>22.98</v>
      </c>
      <c r="L960" s="59">
        <f>VENTAS[[#This Row],[Total]]-VENTAS[[#This Row],[Comisión 10%]]-VENTAS[[#This Row],[Costo SIN Comision]]</f>
        <v>12.02</v>
      </c>
      <c r="M960" s="59"/>
    </row>
    <row r="961" spans="1:13" ht="20" customHeight="1">
      <c r="A961" s="56">
        <v>45451</v>
      </c>
      <c r="B961" s="57"/>
      <c r="C961" s="57"/>
      <c r="D961" s="57" t="s">
        <v>2014</v>
      </c>
      <c r="E961" s="57" t="s">
        <v>2290</v>
      </c>
      <c r="F961" s="58" t="str">
        <f>IFERROR(VLOOKUP(VENTAS[[#This Row],[Código del producto Vendido]],STOCK[],5,FALSE),"-")</f>
        <v>Bañador clásico cuello V</v>
      </c>
      <c r="G961" s="58">
        <v>2</v>
      </c>
      <c r="H961" s="59">
        <v>18</v>
      </c>
      <c r="I961" s="59">
        <f>VENTAS[[#This Row],[Cantidad]]*VENTAS[[#This Row],[Precio Venta]]</f>
        <v>36</v>
      </c>
      <c r="J961" s="59">
        <f>IF(VENTAS[[#This Row],[Nombre del Gestor]]&gt;1,  VENTAS[[#This Row],[Total]]*10%, 0)</f>
        <v>3.6</v>
      </c>
      <c r="K961" s="59">
        <f>IFERROR(VLOOKUP(VENTAS[[#This Row],[Código del producto Vendido]],STOCK[],16,FALSE)*VENTAS[[#This Row],[Cantidad]] + VLOOKUP(VENTAS[[#This Row],[Código del producto Vendido]],STOCK[],19,FALSE)*VENTAS[[#This Row],[Cantidad]],VENTAS[[#This Row],[Total]])</f>
        <v>12.219999999999999</v>
      </c>
      <c r="L961" s="59">
        <f>VENTAS[[#This Row],[Total]]-VENTAS[[#This Row],[Comisión 10%]]-VENTAS[[#This Row],[Costo SIN Comision]]</f>
        <v>20.18</v>
      </c>
      <c r="M961" s="59"/>
    </row>
    <row r="962" spans="1:13" ht="20" customHeight="1">
      <c r="A962" s="56">
        <v>45452</v>
      </c>
      <c r="B962" s="57"/>
      <c r="C962" s="57"/>
      <c r="D962" s="57"/>
      <c r="E962" s="57" t="s">
        <v>2289</v>
      </c>
      <c r="F962" s="58" t="str">
        <f>IFERROR(VLOOKUP(VENTAS[[#This Row],[Código del producto Vendido]],STOCK[],5,FALSE),"-")</f>
        <v>Bañador clásico cuello V</v>
      </c>
      <c r="G962" s="58">
        <v>1</v>
      </c>
      <c r="H962" s="59">
        <v>18</v>
      </c>
      <c r="I962" s="59">
        <f>VENTAS[[#This Row],[Cantidad]]*VENTAS[[#This Row],[Precio Venta]]</f>
        <v>18</v>
      </c>
      <c r="J962" s="59">
        <f>IF(VENTAS[[#This Row],[Nombre del Gestor]]&gt;1,  VENTAS[[#This Row],[Total]]*10%, 0)</f>
        <v>0</v>
      </c>
      <c r="K962" s="59">
        <f>IFERROR(VLOOKUP(VENTAS[[#This Row],[Código del producto Vendido]],STOCK[],16,FALSE)*VENTAS[[#This Row],[Cantidad]] + VLOOKUP(VENTAS[[#This Row],[Código del producto Vendido]],STOCK[],19,FALSE)*VENTAS[[#This Row],[Cantidad]],VENTAS[[#This Row],[Total]])</f>
        <v>6.1099999999999994</v>
      </c>
      <c r="L962" s="59">
        <f>VENTAS[[#This Row],[Total]]-VENTAS[[#This Row],[Comisión 10%]]-VENTAS[[#This Row],[Costo SIN Comision]]</f>
        <v>11.89</v>
      </c>
      <c r="M962" s="59"/>
    </row>
    <row r="963" spans="1:13" ht="20" customHeight="1">
      <c r="A963" s="56">
        <v>45453</v>
      </c>
      <c r="B963" s="57"/>
      <c r="C963" s="57" t="s">
        <v>2492</v>
      </c>
      <c r="D963" s="57"/>
      <c r="E963" s="57" t="s">
        <v>2468</v>
      </c>
      <c r="F963" s="58" t="str">
        <f>IFERROR(VLOOKUP(VENTAS[[#This Row],[Código del producto Vendido]],STOCK[],5,FALSE),"-")</f>
        <v xml:space="preserve">Bañador en color sólido sexy-elegante </v>
      </c>
      <c r="G963" s="58">
        <v>1</v>
      </c>
      <c r="H963" s="59">
        <v>20</v>
      </c>
      <c r="I963" s="59">
        <f>VENTAS[[#This Row],[Cantidad]]*VENTAS[[#This Row],[Precio Venta]]</f>
        <v>20</v>
      </c>
      <c r="J963" s="59">
        <f>IF(VENTAS[[#This Row],[Nombre del Gestor]]&gt;1,  VENTAS[[#This Row],[Total]]*10%, 0)</f>
        <v>0</v>
      </c>
      <c r="K963" s="59">
        <f>IFERROR(VLOOKUP(VENTAS[[#This Row],[Código del producto Vendido]],STOCK[],16,FALSE)*VENTAS[[#This Row],[Cantidad]] + VLOOKUP(VENTAS[[#This Row],[Código del producto Vendido]],STOCK[],19,FALSE)*VENTAS[[#This Row],[Cantidad]],VENTAS[[#This Row],[Total]])</f>
        <v>8.24</v>
      </c>
      <c r="L963" s="59">
        <f>VENTAS[[#This Row],[Total]]-VENTAS[[#This Row],[Comisión 10%]]-VENTAS[[#This Row],[Costo SIN Comision]]</f>
        <v>11.76</v>
      </c>
      <c r="M963" s="59"/>
    </row>
    <row r="964" spans="1:13" ht="20" customHeight="1">
      <c r="A964" s="56">
        <v>45454</v>
      </c>
      <c r="B964" s="57"/>
      <c r="C964" s="57" t="s">
        <v>2493</v>
      </c>
      <c r="D964" s="57"/>
      <c r="E964" s="57" t="s">
        <v>2301</v>
      </c>
      <c r="F964" s="58" t="str">
        <f>IFERROR(VLOOKUP(VENTAS[[#This Row],[Código del producto Vendido]],STOCK[],5,FALSE),"-")</f>
        <v>Set de bikini floral con aro</v>
      </c>
      <c r="G964" s="58">
        <v>1</v>
      </c>
      <c r="H964" s="59">
        <v>0</v>
      </c>
      <c r="I964" s="59">
        <f>VENTAS[[#This Row],[Cantidad]]*VENTAS[[#This Row],[Precio Venta]]</f>
        <v>0</v>
      </c>
      <c r="J964" s="59">
        <f>IF(VENTAS[[#This Row],[Nombre del Gestor]]&gt;1,  VENTAS[[#This Row],[Total]]*10%, 0)</f>
        <v>0</v>
      </c>
      <c r="K964" s="59">
        <f>IFERROR(VLOOKUP(VENTAS[[#This Row],[Código del producto Vendido]],STOCK[],16,FALSE)*VENTAS[[#This Row],[Cantidad]] + VLOOKUP(VENTAS[[#This Row],[Código del producto Vendido]],STOCK[],19,FALSE)*VENTAS[[#This Row],[Cantidad]],VENTAS[[#This Row],[Total]])</f>
        <v>8.3800000000000008</v>
      </c>
      <c r="L964" s="59">
        <f>VENTAS[[#This Row],[Total]]-VENTAS[[#This Row],[Comisión 10%]]-VENTAS[[#This Row],[Costo SIN Comision]]</f>
        <v>-8.3800000000000008</v>
      </c>
      <c r="M964" s="59"/>
    </row>
    <row r="965" spans="1:13" ht="20" customHeight="1">
      <c r="A965" s="56">
        <v>45455</v>
      </c>
      <c r="B965" s="57"/>
      <c r="C965" s="57" t="s">
        <v>492</v>
      </c>
      <c r="D965" s="57"/>
      <c r="E965" s="57" t="s">
        <v>2470</v>
      </c>
      <c r="F965" s="58" t="str">
        <f>IFERROR(VLOOKUP(VENTAS[[#This Row],[Código del producto Vendido]],STOCK[],5,FALSE),"-")</f>
        <v>Bolso chic estilo verano</v>
      </c>
      <c r="G965" s="58">
        <v>1</v>
      </c>
      <c r="H965" s="59">
        <v>18</v>
      </c>
      <c r="I965" s="59">
        <f>VENTAS[[#This Row],[Cantidad]]*VENTAS[[#This Row],[Precio Venta]]</f>
        <v>18</v>
      </c>
      <c r="J965" s="59">
        <f>IF(VENTAS[[#This Row],[Nombre del Gestor]]&gt;1,  VENTAS[[#This Row],[Total]]*10%, 0)</f>
        <v>0</v>
      </c>
      <c r="K965" s="59">
        <f>IFERROR(VLOOKUP(VENTAS[[#This Row],[Código del producto Vendido]],STOCK[],16,FALSE)*VENTAS[[#This Row],[Cantidad]] + VLOOKUP(VENTAS[[#This Row],[Código del producto Vendido]],STOCK[],19,FALSE)*VENTAS[[#This Row],[Cantidad]],VENTAS[[#This Row],[Total]])</f>
        <v>7.1099999999999994</v>
      </c>
      <c r="L965" s="59">
        <f>VENTAS[[#This Row],[Total]]-VENTAS[[#This Row],[Comisión 10%]]-VENTAS[[#This Row],[Costo SIN Comision]]</f>
        <v>10.89</v>
      </c>
      <c r="M965" s="59"/>
    </row>
    <row r="966" spans="1:13" ht="20" customHeight="1">
      <c r="A966" s="56">
        <v>45456</v>
      </c>
      <c r="B966" s="57"/>
      <c r="C966" s="57"/>
      <c r="D966" s="57" t="s">
        <v>2014</v>
      </c>
      <c r="E966" s="57" t="s">
        <v>2309</v>
      </c>
      <c r="F966" s="58" t="str">
        <f>IFERROR(VLOOKUP(VENTAS[[#This Row],[Código del producto Vendido]],STOCK[],5,FALSE),"-")</f>
        <v>Estiloso sombrero de protección solar playero</v>
      </c>
      <c r="G966" s="58">
        <v>2</v>
      </c>
      <c r="H966" s="59">
        <v>15</v>
      </c>
      <c r="I966" s="59">
        <f>VENTAS[[#This Row],[Cantidad]]*VENTAS[[#This Row],[Precio Venta]]</f>
        <v>30</v>
      </c>
      <c r="J966" s="59">
        <f>IF(VENTAS[[#This Row],[Nombre del Gestor]]&gt;1,  VENTAS[[#This Row],[Total]]*10%, 0)</f>
        <v>3</v>
      </c>
      <c r="K966" s="59">
        <f>IFERROR(VLOOKUP(VENTAS[[#This Row],[Código del producto Vendido]],STOCK[],16,FALSE)*VENTAS[[#This Row],[Cantidad]] + VLOOKUP(VENTAS[[#This Row],[Código del producto Vendido]],STOCK[],19,FALSE)*VENTAS[[#This Row],[Cantidad]],VENTAS[[#This Row],[Total]])</f>
        <v>6.5600000000000005</v>
      </c>
      <c r="L966" s="59">
        <f>VENTAS[[#This Row],[Total]]-VENTAS[[#This Row],[Comisión 10%]]-VENTAS[[#This Row],[Costo SIN Comision]]</f>
        <v>20.439999999999998</v>
      </c>
      <c r="M966" s="59"/>
    </row>
    <row r="967" spans="1:13" ht="20" customHeight="1">
      <c r="A967" s="56">
        <v>45457</v>
      </c>
      <c r="B967" s="57"/>
      <c r="C967" s="57" t="s">
        <v>2492</v>
      </c>
      <c r="D967" s="57"/>
      <c r="E967" s="57" t="s">
        <v>2470</v>
      </c>
      <c r="F967" s="58" t="str">
        <f>IFERROR(VLOOKUP(VENTAS[[#This Row],[Código del producto Vendido]],STOCK[],5,FALSE),"-")</f>
        <v>Bolso chic estilo verano</v>
      </c>
      <c r="G967" s="58">
        <v>1</v>
      </c>
      <c r="H967" s="59">
        <v>18</v>
      </c>
      <c r="I967" s="59">
        <f>VENTAS[[#This Row],[Cantidad]]*VENTAS[[#This Row],[Precio Venta]]</f>
        <v>18</v>
      </c>
      <c r="J967" s="59">
        <f>IF(VENTAS[[#This Row],[Nombre del Gestor]]&gt;1,  VENTAS[[#This Row],[Total]]*10%, 0)</f>
        <v>0</v>
      </c>
      <c r="K967" s="59">
        <f>IFERROR(VLOOKUP(VENTAS[[#This Row],[Código del producto Vendido]],STOCK[],16,FALSE)*VENTAS[[#This Row],[Cantidad]] + VLOOKUP(VENTAS[[#This Row],[Código del producto Vendido]],STOCK[],19,FALSE)*VENTAS[[#This Row],[Cantidad]],VENTAS[[#This Row],[Total]])</f>
        <v>7.1099999999999994</v>
      </c>
      <c r="L967" s="59">
        <f>VENTAS[[#This Row],[Total]]-VENTAS[[#This Row],[Comisión 10%]]-VENTAS[[#This Row],[Costo SIN Comision]]</f>
        <v>10.89</v>
      </c>
      <c r="M967" s="59"/>
    </row>
    <row r="968" spans="1:13" ht="20" customHeight="1">
      <c r="A968" s="56">
        <v>45458</v>
      </c>
      <c r="B968" s="57"/>
      <c r="C968" s="57" t="s">
        <v>2494</v>
      </c>
      <c r="D968" s="57"/>
      <c r="E968" s="57" t="s">
        <v>2331</v>
      </c>
      <c r="F968" s="58" t="str">
        <f>IFERROR(VLOOKUP(VENTAS[[#This Row],[Código del producto Vendido]],STOCK[],5,FALSE),"-")</f>
        <v>Set de bikini Vacaciones en bloque de color</v>
      </c>
      <c r="G968" s="58">
        <v>1</v>
      </c>
      <c r="H968" s="59">
        <v>0</v>
      </c>
      <c r="I968" s="59">
        <f>VENTAS[[#This Row],[Cantidad]]*VENTAS[[#This Row],[Precio Venta]]</f>
        <v>0</v>
      </c>
      <c r="J968" s="59">
        <f>IF(VENTAS[[#This Row],[Nombre del Gestor]]&gt;1,  VENTAS[[#This Row],[Total]]*10%, 0)</f>
        <v>0</v>
      </c>
      <c r="K968" s="59">
        <f>IFERROR(VLOOKUP(VENTAS[[#This Row],[Código del producto Vendido]],STOCK[],16,FALSE)*VENTAS[[#This Row],[Cantidad]] + VLOOKUP(VENTAS[[#This Row],[Código del producto Vendido]],STOCK[],19,FALSE)*VENTAS[[#This Row],[Cantidad]],VENTAS[[#This Row],[Total]])</f>
        <v>11.379999999999999</v>
      </c>
      <c r="L968" s="59">
        <f>VENTAS[[#This Row],[Total]]-VENTAS[[#This Row],[Comisión 10%]]-VENTAS[[#This Row],[Costo SIN Comision]]</f>
        <v>-11.379999999999999</v>
      </c>
      <c r="M968" s="59"/>
    </row>
    <row r="969" spans="1:13" ht="20" customHeight="1">
      <c r="A969" s="56">
        <v>45459</v>
      </c>
      <c r="B969" s="57"/>
      <c r="C969" s="57"/>
      <c r="D969" s="57" t="s">
        <v>1492</v>
      </c>
      <c r="E969" s="57" t="s">
        <v>1422</v>
      </c>
      <c r="F969" s="58" t="str">
        <f>IFERROR(VLOOKUP(VENTAS[[#This Row],[Código del producto Vendido]],STOCK[],5,FALSE),"-")</f>
        <v>Vestido Tarsha</v>
      </c>
      <c r="G969" s="58">
        <v>1</v>
      </c>
      <c r="H969" s="59">
        <v>27</v>
      </c>
      <c r="I969" s="59">
        <f>VENTAS[[#This Row],[Cantidad]]*VENTAS[[#This Row],[Precio Venta]]</f>
        <v>27</v>
      </c>
      <c r="J969" s="59">
        <f>IF(VENTAS[[#This Row],[Nombre del Gestor]]&gt;1,  VENTAS[[#This Row],[Total]]*10%, 0)</f>
        <v>2.7</v>
      </c>
      <c r="K969" s="59">
        <f>IFERROR(VLOOKUP(VENTAS[[#This Row],[Código del producto Vendido]],STOCK[],16,FALSE)*VENTAS[[#This Row],[Cantidad]] + VLOOKUP(VENTAS[[#This Row],[Código del producto Vendido]],STOCK[],19,FALSE)*VENTAS[[#This Row],[Cantidad]],VENTAS[[#This Row],[Total]])</f>
        <v>13.97</v>
      </c>
      <c r="L969" s="59">
        <f>VENTAS[[#This Row],[Total]]-VENTAS[[#This Row],[Comisión 10%]]-VENTAS[[#This Row],[Costo SIN Comision]]</f>
        <v>10.33</v>
      </c>
      <c r="M969" s="59"/>
    </row>
    <row r="970" spans="1:13" ht="20" customHeight="1">
      <c r="A970" s="56">
        <v>45460</v>
      </c>
      <c r="B970" s="57"/>
      <c r="C970" s="57"/>
      <c r="D970" s="57" t="s">
        <v>2495</v>
      </c>
      <c r="E970" s="57" t="s">
        <v>719</v>
      </c>
      <c r="F970" s="58" t="str">
        <f>IFERROR(VLOOKUP(VENTAS[[#This Row],[Código del producto Vendido]],STOCK[],5,FALSE),"-")</f>
        <v>Alisador</v>
      </c>
      <c r="G970" s="58">
        <v>1</v>
      </c>
      <c r="H970" s="59">
        <v>30</v>
      </c>
      <c r="I970" s="59">
        <f>VENTAS[[#This Row],[Cantidad]]*VENTAS[[#This Row],[Precio Venta]]</f>
        <v>30</v>
      </c>
      <c r="J970" s="59">
        <f>IF(VENTAS[[#This Row],[Nombre del Gestor]]&gt;1,  VENTAS[[#This Row],[Total]]*10%, 0)</f>
        <v>3</v>
      </c>
      <c r="K970" s="59">
        <f>IFERROR(VLOOKUP(VENTAS[[#This Row],[Código del producto Vendido]],STOCK[],16,FALSE)*VENTAS[[#This Row],[Cantidad]] + VLOOKUP(VENTAS[[#This Row],[Código del producto Vendido]],STOCK[],19,FALSE)*VENTAS[[#This Row],[Cantidad]],VENTAS[[#This Row],[Total]])</f>
        <v>16.717777777777776</v>
      </c>
      <c r="L970" s="59">
        <f>VENTAS[[#This Row],[Total]]-VENTAS[[#This Row],[Comisión 10%]]-VENTAS[[#This Row],[Costo SIN Comision]]</f>
        <v>10.282222222222224</v>
      </c>
      <c r="M970" s="59"/>
    </row>
    <row r="971" spans="1:13" ht="20" customHeight="1">
      <c r="A971" s="56">
        <v>45461</v>
      </c>
      <c r="B971" s="57"/>
      <c r="C971" s="57"/>
      <c r="D971" s="57" t="s">
        <v>2014</v>
      </c>
      <c r="E971" s="57" t="s">
        <v>2313</v>
      </c>
      <c r="F971" s="58" t="str">
        <f>IFERROR(VLOOKUP(VENTAS[[#This Row],[Código del producto Vendido]],STOCK[],5,FALSE),"-")</f>
        <v>Bolso bohemio redondo de gran capacidad</v>
      </c>
      <c r="G971" s="58">
        <v>4</v>
      </c>
      <c r="H971" s="59">
        <v>25</v>
      </c>
      <c r="I971" s="59">
        <f>VENTAS[[#This Row],[Cantidad]]*VENTAS[[#This Row],[Precio Venta]]</f>
        <v>100</v>
      </c>
      <c r="J971" s="59">
        <f>IF(VENTAS[[#This Row],[Nombre del Gestor]]&gt;1,  VENTAS[[#This Row],[Total]]*10%, 0)</f>
        <v>10</v>
      </c>
      <c r="K971" s="59">
        <f>IFERROR(VLOOKUP(VENTAS[[#This Row],[Código del producto Vendido]],STOCK[],16,FALSE)*VENTAS[[#This Row],[Cantidad]] + VLOOKUP(VENTAS[[#This Row],[Código del producto Vendido]],STOCK[],19,FALSE)*VENTAS[[#This Row],[Cantidad]],VENTAS[[#This Row],[Total]])</f>
        <v>44.36</v>
      </c>
      <c r="L971" s="59">
        <f>VENTAS[[#This Row],[Total]]-VENTAS[[#This Row],[Comisión 10%]]-VENTAS[[#This Row],[Costo SIN Comision]]</f>
        <v>45.64</v>
      </c>
      <c r="M971" s="59"/>
    </row>
    <row r="972" spans="1:13" ht="20" customHeight="1">
      <c r="A972" s="56">
        <v>45462</v>
      </c>
      <c r="B972" s="57"/>
      <c r="C972" s="57"/>
      <c r="D972" s="57" t="s">
        <v>2014</v>
      </c>
      <c r="E972" s="57" t="s">
        <v>2470</v>
      </c>
      <c r="F972" s="58" t="str">
        <f>IFERROR(VLOOKUP(VENTAS[[#This Row],[Código del producto Vendido]],STOCK[],5,FALSE),"-")</f>
        <v>Bolso chic estilo verano</v>
      </c>
      <c r="G972" s="58">
        <v>3</v>
      </c>
      <c r="H972" s="59">
        <v>18</v>
      </c>
      <c r="I972" s="59">
        <f>VENTAS[[#This Row],[Cantidad]]*VENTAS[[#This Row],[Precio Venta]]</f>
        <v>54</v>
      </c>
      <c r="J972" s="59">
        <f>IF(VENTAS[[#This Row],[Nombre del Gestor]]&gt;1,  VENTAS[[#This Row],[Total]]*10%, 0)</f>
        <v>5.4</v>
      </c>
      <c r="K972" s="59">
        <f>IFERROR(VLOOKUP(VENTAS[[#This Row],[Código del producto Vendido]],STOCK[],16,FALSE)*VENTAS[[#This Row],[Cantidad]] + VLOOKUP(VENTAS[[#This Row],[Código del producto Vendido]],STOCK[],19,FALSE)*VENTAS[[#This Row],[Cantidad]],VENTAS[[#This Row],[Total]])</f>
        <v>21.330000000000002</v>
      </c>
      <c r="L972" s="59">
        <f>VENTAS[[#This Row],[Total]]-VENTAS[[#This Row],[Comisión 10%]]-VENTAS[[#This Row],[Costo SIN Comision]]</f>
        <v>27.27</v>
      </c>
      <c r="M972" s="59"/>
    </row>
    <row r="973" spans="1:13" ht="20" customHeight="1">
      <c r="A973" s="56">
        <v>45463</v>
      </c>
      <c r="B973" s="57"/>
      <c r="C973" s="57"/>
      <c r="D973" s="57" t="s">
        <v>2014</v>
      </c>
      <c r="E973" s="57" t="s">
        <v>2358</v>
      </c>
      <c r="F973" s="58" t="str">
        <f>IFERROR(VLOOKUP(VENTAS[[#This Row],[Código del producto Vendido]],STOCK[],5,FALSE),"-")</f>
        <v>Sombrero de protección Verano fashionista</v>
      </c>
      <c r="G973" s="58">
        <v>1</v>
      </c>
      <c r="H973" s="59">
        <v>15</v>
      </c>
      <c r="I973" s="59">
        <f>VENTAS[[#This Row],[Cantidad]]*VENTAS[[#This Row],[Precio Venta]]</f>
        <v>15</v>
      </c>
      <c r="J973" s="59">
        <f>IF(VENTAS[[#This Row],[Nombre del Gestor]]&gt;1,  VENTAS[[#This Row],[Total]]*10%, 0)</f>
        <v>1.5</v>
      </c>
      <c r="K973" s="59">
        <f>IFERROR(VLOOKUP(VENTAS[[#This Row],[Código del producto Vendido]],STOCK[],16,FALSE)*VENTAS[[#This Row],[Cantidad]] + VLOOKUP(VENTAS[[#This Row],[Código del producto Vendido]],STOCK[],19,FALSE)*VENTAS[[#This Row],[Cantidad]],VENTAS[[#This Row],[Total]])</f>
        <v>8.551874999999999</v>
      </c>
      <c r="L973" s="59">
        <f>VENTAS[[#This Row],[Total]]-VENTAS[[#This Row],[Comisión 10%]]-VENTAS[[#This Row],[Costo SIN Comision]]</f>
        <v>4.948125000000001</v>
      </c>
      <c r="M973" s="59"/>
    </row>
    <row r="974" spans="1:13" ht="20" customHeight="1">
      <c r="A974" s="56">
        <v>45464</v>
      </c>
      <c r="B974" s="57"/>
      <c r="C974" s="57"/>
      <c r="D974" s="57" t="s">
        <v>2014</v>
      </c>
      <c r="E974" s="57" t="s">
        <v>2287</v>
      </c>
      <c r="F974" s="58" t="str">
        <f>IFERROR(VLOOKUP(VENTAS[[#This Row],[Código del producto Vendido]],STOCK[],5,FALSE),"-")</f>
        <v xml:space="preserve">Bañador en color sólido sexy-elegante </v>
      </c>
      <c r="G974" s="58">
        <v>1</v>
      </c>
      <c r="H974" s="59">
        <v>20</v>
      </c>
      <c r="I974" s="59">
        <f>VENTAS[[#This Row],[Cantidad]]*VENTAS[[#This Row],[Precio Venta]]</f>
        <v>20</v>
      </c>
      <c r="J974" s="59">
        <f>IF(VENTAS[[#This Row],[Nombre del Gestor]]&gt;1,  VENTAS[[#This Row],[Total]]*10%, 0)</f>
        <v>2</v>
      </c>
      <c r="K974" s="59">
        <f>IFERROR(VLOOKUP(VENTAS[[#This Row],[Código del producto Vendido]],STOCK[],16,FALSE)*VENTAS[[#This Row],[Cantidad]] + VLOOKUP(VENTAS[[#This Row],[Código del producto Vendido]],STOCK[],19,FALSE)*VENTAS[[#This Row],[Cantidad]],VENTAS[[#This Row],[Total]])</f>
        <v>8.24</v>
      </c>
      <c r="L974" s="59">
        <f>VENTAS[[#This Row],[Total]]-VENTAS[[#This Row],[Comisión 10%]]-VENTAS[[#This Row],[Costo SIN Comision]]</f>
        <v>9.76</v>
      </c>
      <c r="M974" s="59"/>
    </row>
    <row r="975" spans="1:13" ht="20" customHeight="1">
      <c r="A975" s="56">
        <v>45465</v>
      </c>
      <c r="B975" s="57"/>
      <c r="C975" s="57"/>
      <c r="D975" s="57" t="s">
        <v>2014</v>
      </c>
      <c r="E975" s="57" t="s">
        <v>2329</v>
      </c>
      <c r="F975" s="58" t="str">
        <f>IFERROR(VLOOKUP(VENTAS[[#This Row],[Código del producto Vendido]],STOCK[],5,FALSE),"-")</f>
        <v>Bolso de lona en bloque de color</v>
      </c>
      <c r="G975" s="58">
        <v>1</v>
      </c>
      <c r="H975" s="59">
        <v>12</v>
      </c>
      <c r="I975" s="59">
        <f>VENTAS[[#This Row],[Cantidad]]*VENTAS[[#This Row],[Precio Venta]]</f>
        <v>12</v>
      </c>
      <c r="J975" s="59">
        <f>IF(VENTAS[[#This Row],[Nombre del Gestor]]&gt;1,  VENTAS[[#This Row],[Total]]*10%, 0)</f>
        <v>1.2000000000000002</v>
      </c>
      <c r="K975" s="59">
        <f>IFERROR(VLOOKUP(VENTAS[[#This Row],[Código del producto Vendido]],STOCK[],16,FALSE)*VENTAS[[#This Row],[Cantidad]] + VLOOKUP(VENTAS[[#This Row],[Código del producto Vendido]],STOCK[],19,FALSE)*VENTAS[[#This Row],[Cantidad]],VENTAS[[#This Row],[Total]])</f>
        <v>5.54</v>
      </c>
      <c r="L975" s="59">
        <f>VENTAS[[#This Row],[Total]]-VENTAS[[#This Row],[Comisión 10%]]-VENTAS[[#This Row],[Costo SIN Comision]]</f>
        <v>5.2600000000000007</v>
      </c>
      <c r="M975" s="59"/>
    </row>
    <row r="976" spans="1:13" ht="20" customHeight="1">
      <c r="A976" s="56">
        <v>45466</v>
      </c>
      <c r="B976" s="57"/>
      <c r="C976" s="57"/>
      <c r="D976" s="57" t="s">
        <v>2014</v>
      </c>
      <c r="E976" s="57" t="s">
        <v>2291</v>
      </c>
      <c r="F976" s="58" t="str">
        <f>IFERROR(VLOOKUP(VENTAS[[#This Row],[Código del producto Vendido]],STOCK[],5,FALSE),"-")</f>
        <v>Bañador clásico cuello V</v>
      </c>
      <c r="G976" s="58">
        <v>1</v>
      </c>
      <c r="H976" s="59">
        <v>18</v>
      </c>
      <c r="I976" s="59">
        <f>VENTAS[[#This Row],[Cantidad]]*VENTAS[[#This Row],[Precio Venta]]</f>
        <v>18</v>
      </c>
      <c r="J976" s="59">
        <f>IF(VENTAS[[#This Row],[Nombre del Gestor]]&gt;1,  VENTAS[[#This Row],[Total]]*10%, 0)</f>
        <v>1.8</v>
      </c>
      <c r="K976" s="59">
        <f>IFERROR(VLOOKUP(VENTAS[[#This Row],[Código del producto Vendido]],STOCK[],16,FALSE)*VENTAS[[#This Row],[Cantidad]] + VLOOKUP(VENTAS[[#This Row],[Código del producto Vendido]],STOCK[],19,FALSE)*VENTAS[[#This Row],[Cantidad]],VENTAS[[#This Row],[Total]])</f>
        <v>6.1099999999999994</v>
      </c>
      <c r="L976" s="59">
        <f>VENTAS[[#This Row],[Total]]-VENTAS[[#This Row],[Comisión 10%]]-VENTAS[[#This Row],[Costo SIN Comision]]</f>
        <v>10.09</v>
      </c>
      <c r="M976" s="59"/>
    </row>
    <row r="977" spans="1:13" ht="20" customHeight="1">
      <c r="A977" s="56">
        <v>45467</v>
      </c>
      <c r="B977" s="57"/>
      <c r="C977" s="57"/>
      <c r="D977" s="57" t="s">
        <v>2014</v>
      </c>
      <c r="E977" s="57" t="s">
        <v>1056</v>
      </c>
      <c r="F977" s="58" t="str">
        <f>IFERROR(VLOOKUP(VENTAS[[#This Row],[Código del producto Vendido]],STOCK[],5,FALSE),"-")</f>
        <v>Pantalón Corte Recto</v>
      </c>
      <c r="G977" s="58">
        <v>1</v>
      </c>
      <c r="H977" s="59">
        <v>25</v>
      </c>
      <c r="I977" s="59">
        <f>VENTAS[[#This Row],[Cantidad]]*VENTAS[[#This Row],[Precio Venta]]</f>
        <v>25</v>
      </c>
      <c r="J977" s="59">
        <f>IF(VENTAS[[#This Row],[Nombre del Gestor]]&gt;1,  VENTAS[[#This Row],[Total]]*10%, 0)</f>
        <v>2.5</v>
      </c>
      <c r="K977" s="59">
        <f>IFERROR(VLOOKUP(VENTAS[[#This Row],[Código del producto Vendido]],STOCK[],16,FALSE)*VENTAS[[#This Row],[Cantidad]] + VLOOKUP(VENTAS[[#This Row],[Código del producto Vendido]],STOCK[],19,FALSE)*VENTAS[[#This Row],[Cantidad]],VENTAS[[#This Row],[Total]])</f>
        <v>20.78</v>
      </c>
      <c r="L977" s="59">
        <f>VENTAS[[#This Row],[Total]]-VENTAS[[#This Row],[Comisión 10%]]-VENTAS[[#This Row],[Costo SIN Comision]]</f>
        <v>1.7199999999999989</v>
      </c>
      <c r="M977" s="59"/>
    </row>
    <row r="978" spans="1:13" ht="20" customHeight="1">
      <c r="A978" s="56">
        <v>45468</v>
      </c>
      <c r="B978" s="57"/>
      <c r="C978" s="57"/>
      <c r="D978" s="57" t="s">
        <v>2499</v>
      </c>
      <c r="E978" s="57" t="s">
        <v>1412</v>
      </c>
      <c r="F978" s="58" t="str">
        <f>IFERROR(VLOOKUP(VENTAS[[#This Row],[Código del producto Vendido]],STOCK[],5,FALSE),"-")</f>
        <v>Camisa Modely</v>
      </c>
      <c r="G978" s="58">
        <v>1</v>
      </c>
      <c r="H978" s="59">
        <v>22</v>
      </c>
      <c r="I978" s="59">
        <f>VENTAS[[#This Row],[Cantidad]]*VENTAS[[#This Row],[Precio Venta]]</f>
        <v>22</v>
      </c>
      <c r="J978" s="59">
        <f>IF(VENTAS[[#This Row],[Nombre del Gestor]]&gt;1,  VENTAS[[#This Row],[Total]]*10%, 0)</f>
        <v>2.2000000000000002</v>
      </c>
      <c r="K978" s="59">
        <f>IFERROR(VLOOKUP(VENTAS[[#This Row],[Código del producto Vendido]],STOCK[],16,FALSE)*VENTAS[[#This Row],[Cantidad]] + VLOOKUP(VENTAS[[#This Row],[Código del producto Vendido]],STOCK[],19,FALSE)*VENTAS[[#This Row],[Cantidad]],VENTAS[[#This Row],[Total]])</f>
        <v>9.74</v>
      </c>
      <c r="L978" s="59">
        <f>VENTAS[[#This Row],[Total]]-VENTAS[[#This Row],[Comisión 10%]]-VENTAS[[#This Row],[Costo SIN Comision]]</f>
        <v>10.06</v>
      </c>
      <c r="M978" s="59"/>
    </row>
    <row r="979" spans="1:13" ht="20" customHeight="1">
      <c r="A979" s="56">
        <v>45469</v>
      </c>
      <c r="B979" s="57"/>
      <c r="C979" s="57"/>
      <c r="D979" s="57" t="s">
        <v>2498</v>
      </c>
      <c r="E979" s="57" t="s">
        <v>710</v>
      </c>
      <c r="F979" s="58" t="str">
        <f>IFERROR(VLOOKUP(VENTAS[[#This Row],[Código del producto Vendido]],STOCK[],5,FALSE),"-")</f>
        <v>Vestido Bohemio</v>
      </c>
      <c r="G979" s="58">
        <v>1</v>
      </c>
      <c r="H979" s="59">
        <v>20</v>
      </c>
      <c r="I979" s="59">
        <f>VENTAS[[#This Row],[Cantidad]]*VENTAS[[#This Row],[Precio Venta]]</f>
        <v>20</v>
      </c>
      <c r="J979" s="59">
        <f>IF(VENTAS[[#This Row],[Nombre del Gestor]]&gt;1,  VENTAS[[#This Row],[Total]]*10%, 0)</f>
        <v>2</v>
      </c>
      <c r="K979" s="59">
        <f>IFERROR(VLOOKUP(VENTAS[[#This Row],[Código del producto Vendido]],STOCK[],16,FALSE)*VENTAS[[#This Row],[Cantidad]] + VLOOKUP(VENTAS[[#This Row],[Código del producto Vendido]],STOCK[],19,FALSE)*VENTAS[[#This Row],[Cantidad]],VENTAS[[#This Row],[Total]])</f>
        <v>9.7894444444444453</v>
      </c>
      <c r="L979" s="59">
        <f>VENTAS[[#This Row],[Total]]-VENTAS[[#This Row],[Comisión 10%]]-VENTAS[[#This Row],[Costo SIN Comision]]</f>
        <v>8.2105555555555547</v>
      </c>
      <c r="M979" s="59"/>
    </row>
    <row r="980" spans="1:13" ht="20" customHeight="1">
      <c r="A980" s="56">
        <v>45470</v>
      </c>
      <c r="B980" s="57"/>
      <c r="C980" s="57"/>
      <c r="D980" s="57" t="s">
        <v>2498</v>
      </c>
      <c r="E980" s="57" t="s">
        <v>1816</v>
      </c>
      <c r="F980" s="58" t="str">
        <f>IFERROR(VLOOKUP(VENTAS[[#This Row],[Código del producto Vendido]],STOCK[],5,FALSE),"-")</f>
        <v>Vestido Chic Primavera</v>
      </c>
      <c r="G980" s="58">
        <v>1</v>
      </c>
      <c r="H980" s="59">
        <v>32</v>
      </c>
      <c r="I980" s="59">
        <f>VENTAS[[#This Row],[Cantidad]]*VENTAS[[#This Row],[Precio Venta]]</f>
        <v>32</v>
      </c>
      <c r="J980" s="59">
        <f>IF(VENTAS[[#This Row],[Nombre del Gestor]]&gt;1,  VENTAS[[#This Row],[Total]]*10%, 0)</f>
        <v>3.2</v>
      </c>
      <c r="K980" s="59">
        <f>IFERROR(VLOOKUP(VENTAS[[#This Row],[Código del producto Vendido]],STOCK[],16,FALSE)*VENTAS[[#This Row],[Cantidad]] + VLOOKUP(VENTAS[[#This Row],[Código del producto Vendido]],STOCK[],19,FALSE)*VENTAS[[#This Row],[Cantidad]],VENTAS[[#This Row],[Total]])</f>
        <v>19.38</v>
      </c>
      <c r="L980" s="59">
        <f>VENTAS[[#This Row],[Total]]-VENTAS[[#This Row],[Comisión 10%]]-VENTAS[[#This Row],[Costo SIN Comision]]</f>
        <v>9.4200000000000017</v>
      </c>
      <c r="M980" s="59"/>
    </row>
    <row r="981" spans="1:13" ht="20" customHeight="1">
      <c r="A981" s="56">
        <v>45471</v>
      </c>
      <c r="B981" s="57"/>
      <c r="C981" s="57"/>
      <c r="D981" s="57" t="s">
        <v>2500</v>
      </c>
      <c r="E981" s="57" t="s">
        <v>605</v>
      </c>
      <c r="F981" s="58" t="str">
        <f>IFERROR(VLOOKUP(VENTAS[[#This Row],[Código del producto Vendido]],STOCK[],5,FALSE),"-")</f>
        <v>Maxi vestido de bajo floral</v>
      </c>
      <c r="G981" s="58">
        <v>1</v>
      </c>
      <c r="H981" s="59">
        <v>25</v>
      </c>
      <c r="I981" s="59">
        <f>VENTAS[[#This Row],[Cantidad]]*VENTAS[[#This Row],[Precio Venta]]</f>
        <v>25</v>
      </c>
      <c r="J981" s="59">
        <f>IF(VENTAS[[#This Row],[Nombre del Gestor]]&gt;1,  VENTAS[[#This Row],[Total]]*10%, 0)</f>
        <v>2.5</v>
      </c>
      <c r="K981" s="59">
        <f>IFERROR(VLOOKUP(VENTAS[[#This Row],[Código del producto Vendido]],STOCK[],16,FALSE)*VENTAS[[#This Row],[Cantidad]] + VLOOKUP(VENTAS[[#This Row],[Código del producto Vendido]],STOCK[],19,FALSE)*VENTAS[[#This Row],[Cantidad]],VENTAS[[#This Row],[Total]])</f>
        <v>14.06</v>
      </c>
      <c r="L981" s="59">
        <f>VENTAS[[#This Row],[Total]]-VENTAS[[#This Row],[Comisión 10%]]-VENTAS[[#This Row],[Costo SIN Comision]]</f>
        <v>8.44</v>
      </c>
      <c r="M981" s="59"/>
    </row>
    <row r="982" spans="1:13" ht="20" customHeight="1">
      <c r="A982" s="56">
        <v>45472</v>
      </c>
      <c r="B982" s="57"/>
      <c r="C982" s="57"/>
      <c r="D982" s="57"/>
      <c r="E982" s="57" t="s">
        <v>769</v>
      </c>
      <c r="F982" s="58" t="str">
        <f>IFERROR(VLOOKUP(VENTAS[[#This Row],[Código del producto Vendido]],STOCK[],5,FALSE),"-")</f>
        <v>Vestido slip cebra</v>
      </c>
      <c r="G982" s="58">
        <v>1</v>
      </c>
      <c r="H982" s="59">
        <v>10</v>
      </c>
      <c r="I982" s="59">
        <f>VENTAS[[#This Row],[Cantidad]]*VENTAS[[#This Row],[Precio Venta]]</f>
        <v>10</v>
      </c>
      <c r="J982" s="59">
        <f>IF(VENTAS[[#This Row],[Nombre del Gestor]]&gt;1,  VENTAS[[#This Row],[Total]]*10%, 0)</f>
        <v>0</v>
      </c>
      <c r="K982" s="59">
        <f>IFERROR(VLOOKUP(VENTAS[[#This Row],[Código del producto Vendido]],STOCK[],16,FALSE)*VENTAS[[#This Row],[Cantidad]] + VLOOKUP(VENTAS[[#This Row],[Código del producto Vendido]],STOCK[],19,FALSE)*VENTAS[[#This Row],[Cantidad]],VENTAS[[#This Row],[Total]])</f>
        <v>7.1055555555555552</v>
      </c>
      <c r="L982" s="59">
        <f>VENTAS[[#This Row],[Total]]-VENTAS[[#This Row],[Comisión 10%]]-VENTAS[[#This Row],[Costo SIN Comision]]</f>
        <v>2.8944444444444448</v>
      </c>
      <c r="M982" s="59"/>
    </row>
    <row r="983" spans="1:13" ht="20" customHeight="1">
      <c r="A983" s="56">
        <v>45473</v>
      </c>
      <c r="B983" s="57"/>
      <c r="C983" s="57" t="s">
        <v>1994</v>
      </c>
      <c r="D983" s="57"/>
      <c r="E983" s="57" t="s">
        <v>2363</v>
      </c>
      <c r="F983" s="58" t="str">
        <f>IFERROR(VLOOKUP(VENTAS[[#This Row],[Código del producto Vendido]],STOCK[],5,FALSE),"-")</f>
        <v>Vestido elegante de botones en color sólido</v>
      </c>
      <c r="G983" s="58">
        <v>1</v>
      </c>
      <c r="H983" s="59">
        <v>35</v>
      </c>
      <c r="I983" s="59">
        <f>VENTAS[[#This Row],[Cantidad]]*VENTAS[[#This Row],[Precio Venta]]</f>
        <v>35</v>
      </c>
      <c r="J983" s="59">
        <f>IF(VENTAS[[#This Row],[Nombre del Gestor]]&gt;1,  VENTAS[[#This Row],[Total]]*10%, 0)</f>
        <v>0</v>
      </c>
      <c r="K983" s="59">
        <f>IFERROR(VLOOKUP(VENTAS[[#This Row],[Código del producto Vendido]],STOCK[],16,FALSE)*VENTAS[[#This Row],[Cantidad]] + VLOOKUP(VENTAS[[#This Row],[Código del producto Vendido]],STOCK[],19,FALSE)*VENTAS[[#This Row],[Cantidad]],VENTAS[[#This Row],[Total]])</f>
        <v>24.609375</v>
      </c>
      <c r="L983" s="59">
        <f>VENTAS[[#This Row],[Total]]-VENTAS[[#This Row],[Comisión 10%]]-VENTAS[[#This Row],[Costo SIN Comision]]</f>
        <v>10.390625</v>
      </c>
      <c r="M983" s="59"/>
    </row>
    <row r="984" spans="1:13" ht="20" customHeight="1">
      <c r="A984" s="56">
        <v>45444</v>
      </c>
      <c r="B984" s="57"/>
      <c r="C984" s="57"/>
      <c r="D984" s="57"/>
      <c r="E984" s="57" t="s">
        <v>604</v>
      </c>
      <c r="F984" s="58" t="str">
        <f>IFERROR(VLOOKUP(VENTAS[[#This Row],[Código del producto Vendido]],STOCK[],5,FALSE),"-")</f>
        <v>Maxi vestido de bajo floral</v>
      </c>
      <c r="G984" s="58">
        <v>1</v>
      </c>
      <c r="H984" s="59">
        <v>25</v>
      </c>
      <c r="I984" s="59">
        <f>VENTAS[[#This Row],[Cantidad]]*VENTAS[[#This Row],[Precio Venta]]</f>
        <v>25</v>
      </c>
      <c r="J984" s="59">
        <f>IF(VENTAS[[#This Row],[Nombre del Gestor]]&gt;1,  VENTAS[[#This Row],[Total]]*10%, 0)</f>
        <v>0</v>
      </c>
      <c r="K984" s="59">
        <f>IFERROR(VLOOKUP(VENTAS[[#This Row],[Código del producto Vendido]],STOCK[],16,FALSE)*VENTAS[[#This Row],[Cantidad]] + VLOOKUP(VENTAS[[#This Row],[Código del producto Vendido]],STOCK[],19,FALSE)*VENTAS[[#This Row],[Cantidad]],VENTAS[[#This Row],[Total]])</f>
        <v>14.5</v>
      </c>
      <c r="L984" s="59">
        <f>VENTAS[[#This Row],[Total]]-VENTAS[[#This Row],[Comisión 10%]]-VENTAS[[#This Row],[Costo SIN Comision]]</f>
        <v>10.5</v>
      </c>
      <c r="M984" s="59"/>
    </row>
    <row r="985" spans="1:13" ht="20" customHeight="1">
      <c r="A985" s="56">
        <v>45445</v>
      </c>
      <c r="B985" s="57"/>
      <c r="C985" s="57"/>
      <c r="D985" s="57" t="s">
        <v>2488</v>
      </c>
      <c r="E985" s="57" t="s">
        <v>1720</v>
      </c>
      <c r="F985" s="58" t="str">
        <f>IFERROR(VLOOKUP(VENTAS[[#This Row],[Código del producto Vendido]],STOCK[],5,FALSE),"-")</f>
        <v>Traje de baño de mangas estampadas</v>
      </c>
      <c r="G985" s="58">
        <v>1</v>
      </c>
      <c r="H985" s="59">
        <v>25</v>
      </c>
      <c r="I985" s="59">
        <f>VENTAS[[#This Row],[Cantidad]]*VENTAS[[#This Row],[Precio Venta]]</f>
        <v>25</v>
      </c>
      <c r="J985" s="59">
        <f>IF(VENTAS[[#This Row],[Nombre del Gestor]]&gt;1,  VENTAS[[#This Row],[Total]]*10%, 0)</f>
        <v>2.5</v>
      </c>
      <c r="K985" s="59">
        <f>IFERROR(VLOOKUP(VENTAS[[#This Row],[Código del producto Vendido]],STOCK[],16,FALSE)*VENTAS[[#This Row],[Cantidad]] + VLOOKUP(VENTAS[[#This Row],[Código del producto Vendido]],STOCK[],19,FALSE)*VENTAS[[#This Row],[Cantidad]],VENTAS[[#This Row],[Total]])</f>
        <v>12.411764705882353</v>
      </c>
      <c r="L985" s="59">
        <f>VENTAS[[#This Row],[Total]]-VENTAS[[#This Row],[Comisión 10%]]-VENTAS[[#This Row],[Costo SIN Comision]]</f>
        <v>10.088235294117647</v>
      </c>
      <c r="M985" s="59"/>
    </row>
    <row r="986" spans="1:13" ht="20" customHeight="1">
      <c r="A986" s="56">
        <v>45446</v>
      </c>
      <c r="B986" s="57"/>
      <c r="C986" s="57"/>
      <c r="D986" s="57" t="s">
        <v>492</v>
      </c>
      <c r="E986" s="57" t="s">
        <v>2285</v>
      </c>
      <c r="F986" s="58" t="str">
        <f>IFERROR(VLOOKUP(VENTAS[[#This Row],[Código del producto Vendido]],STOCK[],5,FALSE),"-")</f>
        <v>Set de bikini estampado de flor de 3 piezas de cintura alta</v>
      </c>
      <c r="G986" s="58">
        <v>1</v>
      </c>
      <c r="H986" s="59">
        <v>25</v>
      </c>
      <c r="I986" s="59">
        <f>VENTAS[[#This Row],[Cantidad]]*VENTAS[[#This Row],[Precio Venta]]</f>
        <v>25</v>
      </c>
      <c r="J986" s="59">
        <f>IF(VENTAS[[#This Row],[Nombre del Gestor]]&gt;1,  VENTAS[[#This Row],[Total]]*10%, 0)</f>
        <v>2.5</v>
      </c>
      <c r="K986" s="59">
        <f>IFERROR(VLOOKUP(VENTAS[[#This Row],[Código del producto Vendido]],STOCK[],16,FALSE)*VENTAS[[#This Row],[Cantidad]] + VLOOKUP(VENTAS[[#This Row],[Código del producto Vendido]],STOCK[],19,FALSE)*VENTAS[[#This Row],[Cantidad]],VENTAS[[#This Row],[Total]])</f>
        <v>10.43</v>
      </c>
      <c r="L986" s="59">
        <f>VENTAS[[#This Row],[Total]]-VENTAS[[#This Row],[Comisión 10%]]-VENTAS[[#This Row],[Costo SIN Comision]]</f>
        <v>12.07</v>
      </c>
      <c r="M986" s="59"/>
    </row>
    <row r="987" spans="1:13" ht="20" customHeight="1">
      <c r="A987" s="56">
        <v>45447</v>
      </c>
      <c r="B987" s="57"/>
      <c r="C987" s="57"/>
      <c r="D987" s="57" t="s">
        <v>2498</v>
      </c>
      <c r="E987" s="57" t="s">
        <v>2329</v>
      </c>
      <c r="F987" s="58" t="str">
        <f>IFERROR(VLOOKUP(VENTAS[[#This Row],[Código del producto Vendido]],STOCK[],5,FALSE),"-")</f>
        <v>Bolso de lona en bloque de color</v>
      </c>
      <c r="G987" s="58">
        <v>1</v>
      </c>
      <c r="H987" s="59">
        <v>12</v>
      </c>
      <c r="I987" s="59">
        <f>VENTAS[[#This Row],[Cantidad]]*VENTAS[[#This Row],[Precio Venta]]</f>
        <v>12</v>
      </c>
      <c r="J987" s="59">
        <f>IF(VENTAS[[#This Row],[Nombre del Gestor]]&gt;1,  VENTAS[[#This Row],[Total]]*10%, 0)</f>
        <v>1.2000000000000002</v>
      </c>
      <c r="K987" s="59">
        <f>IFERROR(VLOOKUP(VENTAS[[#This Row],[Código del producto Vendido]],STOCK[],16,FALSE)*VENTAS[[#This Row],[Cantidad]] + VLOOKUP(VENTAS[[#This Row],[Código del producto Vendido]],STOCK[],19,FALSE)*VENTAS[[#This Row],[Cantidad]],VENTAS[[#This Row],[Total]])</f>
        <v>5.54</v>
      </c>
      <c r="L987" s="59">
        <f>VENTAS[[#This Row],[Total]]-VENTAS[[#This Row],[Comisión 10%]]-VENTAS[[#This Row],[Costo SIN Comision]]</f>
        <v>5.2600000000000007</v>
      </c>
      <c r="M987" s="59"/>
    </row>
    <row r="988" spans="1:13" ht="20" customHeight="1">
      <c r="A988" s="56">
        <v>45448</v>
      </c>
      <c r="B988" s="57"/>
      <c r="C988" s="57" t="s">
        <v>1994</v>
      </c>
      <c r="D988" s="57"/>
      <c r="E988" s="57" t="s">
        <v>2351</v>
      </c>
      <c r="F988" s="58" t="str">
        <f>IFERROR(VLOOKUP(VENTAS[[#This Row],[Código del producto Vendido]],STOCK[],5,FALSE),"-")</f>
        <v>Pantalón palazzo estiloso</v>
      </c>
      <c r="G988" s="58">
        <v>1</v>
      </c>
      <c r="H988" s="59">
        <v>20</v>
      </c>
      <c r="I988" s="59">
        <f>VENTAS[[#This Row],[Cantidad]]*VENTAS[[#This Row],[Precio Venta]]</f>
        <v>20</v>
      </c>
      <c r="J988" s="59">
        <f>IF(VENTAS[[#This Row],[Nombre del Gestor]]&gt;1,  VENTAS[[#This Row],[Total]]*10%, 0)</f>
        <v>0</v>
      </c>
      <c r="K988" s="59">
        <f>IFERROR(VLOOKUP(VENTAS[[#This Row],[Código del producto Vendido]],STOCK[],16,FALSE)*VENTAS[[#This Row],[Cantidad]] + VLOOKUP(VENTAS[[#This Row],[Código del producto Vendido]],STOCK[],19,FALSE)*VENTAS[[#This Row],[Cantidad]],VENTAS[[#This Row],[Total]])</f>
        <v>10.914375</v>
      </c>
      <c r="L988" s="59">
        <f>VENTAS[[#This Row],[Total]]-VENTAS[[#This Row],[Comisión 10%]]-VENTAS[[#This Row],[Costo SIN Comision]]</f>
        <v>9.0856250000000003</v>
      </c>
      <c r="M988" s="59"/>
    </row>
    <row r="989" spans="1:13" ht="20" customHeight="1">
      <c r="A989" s="56">
        <v>45449</v>
      </c>
      <c r="B989" s="57"/>
      <c r="C989" s="57" t="s">
        <v>1994</v>
      </c>
      <c r="D989" s="57"/>
      <c r="E989" s="57" t="s">
        <v>2360</v>
      </c>
      <c r="F989" s="58" t="str">
        <f>IFERROR(VLOOKUP(VENTAS[[#This Row],[Código del producto Vendido]],STOCK[],5,FALSE),"-")</f>
        <v>Blusa atada al frente de estilo casual</v>
      </c>
      <c r="G989" s="58">
        <v>1</v>
      </c>
      <c r="H989" s="59">
        <v>17</v>
      </c>
      <c r="I989" s="59">
        <f>VENTAS[[#This Row],[Cantidad]]*VENTAS[[#This Row],[Precio Venta]]</f>
        <v>17</v>
      </c>
      <c r="J989" s="59">
        <f>IF(VENTAS[[#This Row],[Nombre del Gestor]]&gt;1,  VENTAS[[#This Row],[Total]]*10%, 0)</f>
        <v>0</v>
      </c>
      <c r="K989" s="59">
        <f>IFERROR(VLOOKUP(VENTAS[[#This Row],[Código del producto Vendido]],STOCK[],16,FALSE)*VENTAS[[#This Row],[Cantidad]] + VLOOKUP(VENTAS[[#This Row],[Código del producto Vendido]],STOCK[],19,FALSE)*VENTAS[[#This Row],[Cantidad]],VENTAS[[#This Row],[Total]])</f>
        <v>10.821875</v>
      </c>
      <c r="L989" s="59">
        <f>VENTAS[[#This Row],[Total]]-VENTAS[[#This Row],[Comisión 10%]]-VENTAS[[#This Row],[Costo SIN Comision]]</f>
        <v>6.1781249999999996</v>
      </c>
      <c r="M989" s="59"/>
    </row>
    <row r="990" spans="1:13" ht="20" customHeight="1">
      <c r="A990" s="56">
        <v>45450</v>
      </c>
      <c r="B990" s="57"/>
      <c r="C990" s="57" t="s">
        <v>2501</v>
      </c>
      <c r="D990" s="57" t="s">
        <v>2498</v>
      </c>
      <c r="E990" s="57" t="s">
        <v>2342</v>
      </c>
      <c r="F990" s="58" t="str">
        <f>IFERROR(VLOOKUP(VENTAS[[#This Row],[Código del producto Vendido]],STOCK[],5,FALSE),"-")</f>
        <v>Pantalón palazzo estiloso</v>
      </c>
      <c r="G990" s="58">
        <v>1</v>
      </c>
      <c r="H990" s="59">
        <v>20</v>
      </c>
      <c r="I990" s="59">
        <f>VENTAS[[#This Row],[Cantidad]]*VENTAS[[#This Row],[Precio Venta]]</f>
        <v>20</v>
      </c>
      <c r="J990" s="59">
        <f>IF(VENTAS[[#This Row],[Nombre del Gestor]]&gt;1,  VENTAS[[#This Row],[Total]]*10%, 0)</f>
        <v>2</v>
      </c>
      <c r="K990" s="59">
        <f>IFERROR(VLOOKUP(VENTAS[[#This Row],[Código del producto Vendido]],STOCK[],16,FALSE)*VENTAS[[#This Row],[Cantidad]] + VLOOKUP(VENTAS[[#This Row],[Código del producto Vendido]],STOCK[],19,FALSE)*VENTAS[[#This Row],[Cantidad]],VENTAS[[#This Row],[Total]])</f>
        <v>10.914375</v>
      </c>
      <c r="L990" s="59">
        <f>VENTAS[[#This Row],[Total]]-VENTAS[[#This Row],[Comisión 10%]]-VENTAS[[#This Row],[Costo SIN Comision]]</f>
        <v>7.0856250000000003</v>
      </c>
      <c r="M990" s="59"/>
    </row>
    <row r="991" spans="1:13" ht="20" customHeight="1">
      <c r="A991" s="56">
        <v>45451</v>
      </c>
      <c r="B991" s="57"/>
      <c r="C991" s="57" t="s">
        <v>2502</v>
      </c>
      <c r="D991" s="57" t="s">
        <v>1492</v>
      </c>
      <c r="E991" s="57" t="s">
        <v>2362</v>
      </c>
      <c r="F991" s="58" t="str">
        <f>IFERROR(VLOOKUP(VENTAS[[#This Row],[Código del producto Vendido]],STOCK[],5,FALSE),"-")</f>
        <v>Vestido elegante de botones en color sólido</v>
      </c>
      <c r="G991" s="58">
        <v>1</v>
      </c>
      <c r="H991" s="59">
        <v>35</v>
      </c>
      <c r="I991" s="59">
        <f>VENTAS[[#This Row],[Cantidad]]*VENTAS[[#This Row],[Precio Venta]]</f>
        <v>35</v>
      </c>
      <c r="J991" s="59">
        <f>IF(VENTAS[[#This Row],[Nombre del Gestor]]&gt;1,  VENTAS[[#This Row],[Total]]*10%, 0)</f>
        <v>3.5</v>
      </c>
      <c r="K991" s="59">
        <f>IFERROR(VLOOKUP(VENTAS[[#This Row],[Código del producto Vendido]],STOCK[],16,FALSE)*VENTAS[[#This Row],[Cantidad]] + VLOOKUP(VENTAS[[#This Row],[Código del producto Vendido]],STOCK[],19,FALSE)*VENTAS[[#This Row],[Cantidad]],VENTAS[[#This Row],[Total]])</f>
        <v>24.609375</v>
      </c>
      <c r="L991" s="59">
        <f>VENTAS[[#This Row],[Total]]-VENTAS[[#This Row],[Comisión 10%]]-VENTAS[[#This Row],[Costo SIN Comision]]</f>
        <v>6.890625</v>
      </c>
      <c r="M991" s="59"/>
    </row>
    <row r="992" spans="1:13" ht="20" customHeight="1">
      <c r="A992" s="56">
        <v>45452</v>
      </c>
      <c r="B992" s="57"/>
      <c r="C992" s="57" t="s">
        <v>2503</v>
      </c>
      <c r="D992" s="57" t="s">
        <v>2495</v>
      </c>
      <c r="E992" s="57" t="s">
        <v>1449</v>
      </c>
      <c r="F992" s="58" t="str">
        <f>IFERROR(VLOOKUP(VENTAS[[#This Row],[Código del producto Vendido]],STOCK[],5,FALSE),"-")</f>
        <v>Conjunto Beis satinado</v>
      </c>
      <c r="G992" s="58">
        <v>1</v>
      </c>
      <c r="H992" s="59">
        <v>28</v>
      </c>
      <c r="I992" s="59">
        <f>VENTAS[[#This Row],[Cantidad]]*VENTAS[[#This Row],[Precio Venta]]</f>
        <v>28</v>
      </c>
      <c r="J992" s="59">
        <f>IF(VENTAS[[#This Row],[Nombre del Gestor]]&gt;1,  VENTAS[[#This Row],[Total]]*10%, 0)</f>
        <v>2.8000000000000003</v>
      </c>
      <c r="K992" s="59">
        <f>IFERROR(VLOOKUP(VENTAS[[#This Row],[Código del producto Vendido]],STOCK[],16,FALSE)*VENTAS[[#This Row],[Cantidad]] + VLOOKUP(VENTAS[[#This Row],[Código del producto Vendido]],STOCK[],19,FALSE)*VENTAS[[#This Row],[Cantidad]],VENTAS[[#This Row],[Total]])</f>
        <v>16.7</v>
      </c>
      <c r="L992" s="59">
        <f>VENTAS[[#This Row],[Total]]-VENTAS[[#This Row],[Comisión 10%]]-VENTAS[[#This Row],[Costo SIN Comision]]</f>
        <v>8.5</v>
      </c>
      <c r="M992" s="59"/>
    </row>
    <row r="993" spans="1:13" ht="20" customHeight="1">
      <c r="A993" s="56">
        <v>45453</v>
      </c>
      <c r="B993" s="57"/>
      <c r="C993" s="57" t="s">
        <v>2503</v>
      </c>
      <c r="D993" s="57" t="s">
        <v>2495</v>
      </c>
      <c r="E993" s="57" t="s">
        <v>1497</v>
      </c>
      <c r="F993" s="58" t="str">
        <f>IFERROR(VLOOKUP(VENTAS[[#This Row],[Código del producto Vendido]],STOCK[],5,FALSE),"-")</f>
        <v>Conjunto Skort &amp; top Floreado</v>
      </c>
      <c r="G993" s="58">
        <v>1</v>
      </c>
      <c r="H993" s="59">
        <v>25</v>
      </c>
      <c r="I993" s="59">
        <f>VENTAS[[#This Row],[Cantidad]]*VENTAS[[#This Row],[Precio Venta]]</f>
        <v>25</v>
      </c>
      <c r="J993" s="59">
        <f>IF(VENTAS[[#This Row],[Nombre del Gestor]]&gt;1,  VENTAS[[#This Row],[Total]]*10%, 0)</f>
        <v>2.5</v>
      </c>
      <c r="K993" s="59">
        <f>IFERROR(VLOOKUP(VENTAS[[#This Row],[Código del producto Vendido]],STOCK[],16,FALSE)*VENTAS[[#This Row],[Cantidad]] + VLOOKUP(VENTAS[[#This Row],[Código del producto Vendido]],STOCK[],19,FALSE)*VENTAS[[#This Row],[Cantidad]],VENTAS[[#This Row],[Total]])</f>
        <v>15</v>
      </c>
      <c r="L993" s="59">
        <f>VENTAS[[#This Row],[Total]]-VENTAS[[#This Row],[Comisión 10%]]-VENTAS[[#This Row],[Costo SIN Comision]]</f>
        <v>7.5</v>
      </c>
      <c r="M993" s="59"/>
    </row>
    <row r="994" spans="1:13" ht="20" customHeight="1">
      <c r="A994" s="56">
        <v>45454</v>
      </c>
      <c r="B994" s="57"/>
      <c r="C994" s="57" t="s">
        <v>2504</v>
      </c>
      <c r="D994" s="57" t="s">
        <v>2014</v>
      </c>
      <c r="E994" s="57" t="s">
        <v>2271</v>
      </c>
      <c r="F994" s="58" t="str">
        <f>IFERROR(VLOOKUP(VENTAS[[#This Row],[Código del producto Vendido]],STOCK[],5,FALSE),"-")</f>
        <v xml:space="preserve">The Cat TOTE bag tamaño de Gran Capacidad </v>
      </c>
      <c r="G994" s="58">
        <v>1</v>
      </c>
      <c r="H994" s="59">
        <v>12</v>
      </c>
      <c r="I994" s="59">
        <f>VENTAS[[#This Row],[Cantidad]]*VENTAS[[#This Row],[Precio Venta]]</f>
        <v>12</v>
      </c>
      <c r="J994" s="59">
        <f>IF(VENTAS[[#This Row],[Nombre del Gestor]]&gt;1,  VENTAS[[#This Row],[Total]]*10%, 0)</f>
        <v>1.2000000000000002</v>
      </c>
      <c r="K994" s="59">
        <f>IFERROR(VLOOKUP(VENTAS[[#This Row],[Código del producto Vendido]],STOCK[],16,FALSE)*VENTAS[[#This Row],[Cantidad]] + VLOOKUP(VENTAS[[#This Row],[Código del producto Vendido]],STOCK[],19,FALSE)*VENTAS[[#This Row],[Cantidad]],VENTAS[[#This Row],[Total]])</f>
        <v>5.58</v>
      </c>
      <c r="L994" s="59">
        <f>VENTAS[[#This Row],[Total]]-VENTAS[[#This Row],[Comisión 10%]]-VENTAS[[#This Row],[Costo SIN Comision]]</f>
        <v>5.2200000000000006</v>
      </c>
      <c r="M994" s="59"/>
    </row>
    <row r="995" spans="1:13" ht="20" customHeight="1">
      <c r="A995" s="56">
        <v>45455</v>
      </c>
      <c r="B995" s="57"/>
      <c r="C995" s="57" t="s">
        <v>2505</v>
      </c>
      <c r="D995" s="57" t="s">
        <v>2498</v>
      </c>
      <c r="E995" s="57" t="s">
        <v>1427</v>
      </c>
      <c r="F995" s="58" t="str">
        <f>IFERROR(VLOOKUP(VENTAS[[#This Row],[Código del producto Vendido]],STOCK[],5,FALSE),"-")</f>
        <v xml:space="preserve">Vestido Privé  </v>
      </c>
      <c r="G995" s="58">
        <v>1</v>
      </c>
      <c r="H995" s="59">
        <v>25</v>
      </c>
      <c r="I995" s="59">
        <f>VENTAS[[#This Row],[Cantidad]]*VENTAS[[#This Row],[Precio Venta]]</f>
        <v>25</v>
      </c>
      <c r="J995" s="59">
        <f>IF(VENTAS[[#This Row],[Nombre del Gestor]]&gt;1,  VENTAS[[#This Row],[Total]]*10%, 0)</f>
        <v>2.5</v>
      </c>
      <c r="K995" s="59">
        <f>IFERROR(VLOOKUP(VENTAS[[#This Row],[Código del producto Vendido]],STOCK[],16,FALSE)*VENTAS[[#This Row],[Cantidad]] + VLOOKUP(VENTAS[[#This Row],[Código del producto Vendido]],STOCK[],19,FALSE)*VENTAS[[#This Row],[Cantidad]],VENTAS[[#This Row],[Total]])</f>
        <v>11.1</v>
      </c>
      <c r="L995" s="59">
        <f>VENTAS[[#This Row],[Total]]-VENTAS[[#This Row],[Comisión 10%]]-VENTAS[[#This Row],[Costo SIN Comision]]</f>
        <v>11.4</v>
      </c>
      <c r="M995" s="59"/>
    </row>
    <row r="996" spans="1:13" ht="20" customHeight="1">
      <c r="A996" s="56">
        <v>45456</v>
      </c>
      <c r="B996" s="57"/>
      <c r="C996" s="57" t="s">
        <v>2506</v>
      </c>
      <c r="D996" s="57" t="s">
        <v>2014</v>
      </c>
      <c r="E996" s="57" t="s">
        <v>2361</v>
      </c>
      <c r="F996" s="58" t="str">
        <f>IFERROR(VLOOKUP(VENTAS[[#This Row],[Código del producto Vendido]],STOCK[],5,FALSE),"-")</f>
        <v>Vestido elegante de botones en color sólido</v>
      </c>
      <c r="G996" s="58">
        <v>1</v>
      </c>
      <c r="H996" s="59">
        <v>35</v>
      </c>
      <c r="I996" s="59">
        <f>VENTAS[[#This Row],[Cantidad]]*VENTAS[[#This Row],[Precio Venta]]</f>
        <v>35</v>
      </c>
      <c r="J996" s="59">
        <f>IF(VENTAS[[#This Row],[Nombre del Gestor]]&gt;1,  VENTAS[[#This Row],[Total]]*10%, 0)</f>
        <v>3.5</v>
      </c>
      <c r="K996" s="59">
        <f>IFERROR(VLOOKUP(VENTAS[[#This Row],[Código del producto Vendido]],STOCK[],16,FALSE)*VENTAS[[#This Row],[Cantidad]] + VLOOKUP(VENTAS[[#This Row],[Código del producto Vendido]],STOCK[],19,FALSE)*VENTAS[[#This Row],[Cantidad]],VENTAS[[#This Row],[Total]])</f>
        <v>24.609375</v>
      </c>
      <c r="L996" s="59">
        <f>VENTAS[[#This Row],[Total]]-VENTAS[[#This Row],[Comisión 10%]]-VENTAS[[#This Row],[Costo SIN Comision]]</f>
        <v>6.890625</v>
      </c>
      <c r="M996" s="59"/>
    </row>
    <row r="997" spans="1:13" ht="20" customHeight="1">
      <c r="A997" s="56">
        <v>45457</v>
      </c>
      <c r="B997" s="57"/>
      <c r="C997" s="57" t="s">
        <v>2506</v>
      </c>
      <c r="D997" s="57" t="s">
        <v>2014</v>
      </c>
      <c r="E997" s="57" t="s">
        <v>1411</v>
      </c>
      <c r="F997" s="58" t="str">
        <f>IFERROR(VLOOKUP(VENTAS[[#This Row],[Código del producto Vendido]],STOCK[],5,FALSE),"-")</f>
        <v xml:space="preserve">Vestido camisero con estampado floral </v>
      </c>
      <c r="G997" s="58">
        <v>1</v>
      </c>
      <c r="H997" s="59">
        <v>35</v>
      </c>
      <c r="I997" s="59">
        <f>VENTAS[[#This Row],[Cantidad]]*VENTAS[[#This Row],[Precio Venta]]</f>
        <v>35</v>
      </c>
      <c r="J997" s="59">
        <f>IF(VENTAS[[#This Row],[Nombre del Gestor]]&gt;1,  VENTAS[[#This Row],[Total]]*10%, 0)</f>
        <v>3.5</v>
      </c>
      <c r="K997" s="59">
        <f>IFERROR(VLOOKUP(VENTAS[[#This Row],[Código del producto Vendido]],STOCK[],16,FALSE)*VENTAS[[#This Row],[Cantidad]] + VLOOKUP(VENTAS[[#This Row],[Código del producto Vendido]],STOCK[],19,FALSE)*VENTAS[[#This Row],[Cantidad]],VENTAS[[#This Row],[Total]])</f>
        <v>14.84</v>
      </c>
      <c r="L997" s="59">
        <f>VENTAS[[#This Row],[Total]]-VENTAS[[#This Row],[Comisión 10%]]-VENTAS[[#This Row],[Costo SIN Comision]]</f>
        <v>16.66</v>
      </c>
      <c r="M997" s="59"/>
    </row>
    <row r="998" spans="1:13" ht="20" customHeight="1">
      <c r="A998" s="56">
        <v>45458</v>
      </c>
      <c r="B998" s="57"/>
      <c r="C998" s="57" t="s">
        <v>2507</v>
      </c>
      <c r="D998" s="57" t="s">
        <v>2014</v>
      </c>
      <c r="E998" s="57" t="s">
        <v>1004</v>
      </c>
      <c r="F998" s="58" t="str">
        <f>IFERROR(VLOOKUP(VENTAS[[#This Row],[Código del producto Vendido]],STOCK[],5,FALSE),"-")</f>
        <v>Short de mezclilla clara (no elastiza)</v>
      </c>
      <c r="G998" s="58">
        <v>1</v>
      </c>
      <c r="H998" s="59">
        <v>20</v>
      </c>
      <c r="I998" s="59">
        <f>VENTAS[[#This Row],[Cantidad]]*VENTAS[[#This Row],[Precio Venta]]</f>
        <v>20</v>
      </c>
      <c r="J998" s="59">
        <f>IF(VENTAS[[#This Row],[Nombre del Gestor]]&gt;1,  VENTAS[[#This Row],[Total]]*10%, 0)</f>
        <v>2</v>
      </c>
      <c r="K998" s="59">
        <f>IFERROR(VLOOKUP(VENTAS[[#This Row],[Código del producto Vendido]],STOCK[],16,FALSE)*VENTAS[[#This Row],[Cantidad]] + VLOOKUP(VENTAS[[#This Row],[Código del producto Vendido]],STOCK[],19,FALSE)*VENTAS[[#This Row],[Cantidad]],VENTAS[[#This Row],[Total]])</f>
        <v>14.29</v>
      </c>
      <c r="L998" s="59">
        <f>VENTAS[[#This Row],[Total]]-VENTAS[[#This Row],[Comisión 10%]]-VENTAS[[#This Row],[Costo SIN Comision]]</f>
        <v>3.7100000000000009</v>
      </c>
      <c r="M998" s="59"/>
    </row>
    <row r="999" spans="1:13" ht="20" customHeight="1">
      <c r="A999" s="56">
        <v>45459</v>
      </c>
      <c r="B999" s="57"/>
      <c r="C999" s="57" t="s">
        <v>2508</v>
      </c>
      <c r="D999" s="57" t="s">
        <v>2014</v>
      </c>
      <c r="E999" s="57" t="s">
        <v>2288</v>
      </c>
      <c r="F999" s="58" t="str">
        <f>IFERROR(VLOOKUP(VENTAS[[#This Row],[Código del producto Vendido]],STOCK[],5,FALSE),"-")</f>
        <v xml:space="preserve">Bañador en color sólido sexy-elegante </v>
      </c>
      <c r="G999" s="58">
        <v>1</v>
      </c>
      <c r="H999" s="59">
        <v>20</v>
      </c>
      <c r="I999" s="59">
        <f>VENTAS[[#This Row],[Cantidad]]*VENTAS[[#This Row],[Precio Venta]]</f>
        <v>20</v>
      </c>
      <c r="J999" s="59">
        <f>IF(VENTAS[[#This Row],[Nombre del Gestor]]&gt;1,  VENTAS[[#This Row],[Total]]*10%, 0)</f>
        <v>2</v>
      </c>
      <c r="K999" s="59">
        <f>IFERROR(VLOOKUP(VENTAS[[#This Row],[Código del producto Vendido]],STOCK[],16,FALSE)*VENTAS[[#This Row],[Cantidad]] + VLOOKUP(VENTAS[[#This Row],[Código del producto Vendido]],STOCK[],19,FALSE)*VENTAS[[#This Row],[Cantidad]],VENTAS[[#This Row],[Total]])</f>
        <v>8.24</v>
      </c>
      <c r="L999" s="59">
        <f>VENTAS[[#This Row],[Total]]-VENTAS[[#This Row],[Comisión 10%]]-VENTAS[[#This Row],[Costo SIN Comision]]</f>
        <v>9.76</v>
      </c>
      <c r="M999" s="59"/>
    </row>
    <row r="1000" spans="1:13" ht="20" customHeight="1">
      <c r="A1000" s="56">
        <v>45460</v>
      </c>
      <c r="B1000" s="57"/>
      <c r="C1000" s="57" t="s">
        <v>2509</v>
      </c>
      <c r="D1000" s="57" t="s">
        <v>2498</v>
      </c>
      <c r="E1000" s="57" t="s">
        <v>2467</v>
      </c>
      <c r="F1000" s="58" t="str">
        <f>IFERROR(VLOOKUP(VENTAS[[#This Row],[Código del producto Vendido]],STOCK[],5,FALSE),"-")</f>
        <v>Falda Bohemia de mezclilla de cintura alta con detalles de botón</v>
      </c>
      <c r="G1000" s="58">
        <v>1</v>
      </c>
      <c r="H1000" s="59">
        <v>30</v>
      </c>
      <c r="I1000" s="59">
        <f>VENTAS[[#This Row],[Cantidad]]*VENTAS[[#This Row],[Precio Venta]]</f>
        <v>30</v>
      </c>
      <c r="J1000" s="59">
        <f>IF(VENTAS[[#This Row],[Nombre del Gestor]]&gt;1,  VENTAS[[#This Row],[Total]]*10%, 0)</f>
        <v>3</v>
      </c>
      <c r="K1000" s="59">
        <f>IFERROR(VLOOKUP(VENTAS[[#This Row],[Código del producto Vendido]],STOCK[],16,FALSE)*VENTAS[[#This Row],[Cantidad]] + VLOOKUP(VENTAS[[#This Row],[Código del producto Vendido]],STOCK[],19,FALSE)*VENTAS[[#This Row],[Cantidad]],VENTAS[[#This Row],[Total]])</f>
        <v>7.05</v>
      </c>
      <c r="L1000" s="59">
        <f>VENTAS[[#This Row],[Total]]-VENTAS[[#This Row],[Comisión 10%]]-VENTAS[[#This Row],[Costo SIN Comision]]</f>
        <v>19.95</v>
      </c>
      <c r="M1000" s="59"/>
    </row>
    <row r="1001" spans="1:13" ht="20" customHeight="1">
      <c r="A1001" s="56">
        <v>45461</v>
      </c>
      <c r="B1001" s="57"/>
      <c r="C1001" s="57" t="s">
        <v>2510</v>
      </c>
      <c r="D1001" s="57" t="s">
        <v>990</v>
      </c>
      <c r="E1001" s="57" t="s">
        <v>2303</v>
      </c>
      <c r="F1001" s="58" t="str">
        <f>IFERROR(VLOOKUP(VENTAS[[#This Row],[Código del producto Vendido]],STOCK[],5,FALSE),"-")</f>
        <v>Vestido floral verano con abertura</v>
      </c>
      <c r="G1001" s="58">
        <v>1</v>
      </c>
      <c r="H1001" s="59">
        <v>25</v>
      </c>
      <c r="I1001" s="59">
        <f>VENTAS[[#This Row],[Cantidad]]*VENTAS[[#This Row],[Precio Venta]]</f>
        <v>25</v>
      </c>
      <c r="J1001" s="59">
        <f>IF(VENTAS[[#This Row],[Nombre del Gestor]]&gt;1,  VENTAS[[#This Row],[Total]]*10%, 0)</f>
        <v>2.5</v>
      </c>
      <c r="K1001" s="59">
        <f>IFERROR(VLOOKUP(VENTAS[[#This Row],[Código del producto Vendido]],STOCK[],16,FALSE)*VENTAS[[#This Row],[Cantidad]] + VLOOKUP(VENTAS[[#This Row],[Código del producto Vendido]],STOCK[],19,FALSE)*VENTAS[[#This Row],[Cantidad]],VENTAS[[#This Row],[Total]])</f>
        <v>14.59</v>
      </c>
      <c r="L1001" s="59">
        <f>VENTAS[[#This Row],[Total]]-VENTAS[[#This Row],[Comisión 10%]]-VENTAS[[#This Row],[Costo SIN Comision]]</f>
        <v>7.91</v>
      </c>
      <c r="M1001" s="59"/>
    </row>
    <row r="1002" spans="1:13" ht="20" customHeight="1">
      <c r="A1002" s="56">
        <v>45462</v>
      </c>
      <c r="B1002" s="57"/>
      <c r="C1002" s="57" t="s">
        <v>187</v>
      </c>
      <c r="D1002" s="57" t="s">
        <v>2511</v>
      </c>
      <c r="E1002" s="57" t="s">
        <v>882</v>
      </c>
      <c r="F1002" s="58" t="str">
        <f>IFERROR(VLOOKUP(VENTAS[[#This Row],[Código del producto Vendido]],STOCK[],5,FALSE),"-")</f>
        <v xml:space="preserve"> Top Básico Business</v>
      </c>
      <c r="G1002" s="58">
        <v>1</v>
      </c>
      <c r="H1002" s="59">
        <v>10</v>
      </c>
      <c r="I1002" s="59">
        <f>VENTAS[[#This Row],[Cantidad]]*VENTAS[[#This Row],[Precio Venta]]</f>
        <v>10</v>
      </c>
      <c r="J1002" s="59">
        <f>IF(VENTAS[[#This Row],[Nombre del Gestor]]&gt;1,  VENTAS[[#This Row],[Total]]*10%, 0)</f>
        <v>1</v>
      </c>
      <c r="K1002" s="59">
        <f>IFERROR(VLOOKUP(VENTAS[[#This Row],[Código del producto Vendido]],STOCK[],16,FALSE)*VENTAS[[#This Row],[Cantidad]] + VLOOKUP(VENTAS[[#This Row],[Código del producto Vendido]],STOCK[],19,FALSE)*VENTAS[[#This Row],[Cantidad]],VENTAS[[#This Row],[Total]])</f>
        <v>6.7840909090909083</v>
      </c>
      <c r="L1002" s="59">
        <f>VENTAS[[#This Row],[Total]]-VENTAS[[#This Row],[Comisión 10%]]-VENTAS[[#This Row],[Costo SIN Comision]]</f>
        <v>2.2159090909090917</v>
      </c>
      <c r="M1002" s="59"/>
    </row>
    <row r="1003" spans="1:13" ht="20" customHeight="1">
      <c r="A1003" s="56">
        <v>45463</v>
      </c>
      <c r="B1003" s="57"/>
      <c r="C1003" s="57" t="s">
        <v>187</v>
      </c>
      <c r="D1003" s="57" t="s">
        <v>2511</v>
      </c>
      <c r="E1003" s="57" t="s">
        <v>891</v>
      </c>
      <c r="F1003" s="58" t="str">
        <f>IFERROR(VLOOKUP(VENTAS[[#This Row],[Código del producto Vendido]],STOCK[],5,FALSE),"-")</f>
        <v xml:space="preserve"> Top Básico Business </v>
      </c>
      <c r="G1003" s="58">
        <v>1</v>
      </c>
      <c r="H1003" s="59">
        <v>10</v>
      </c>
      <c r="I1003" s="59">
        <f>VENTAS[[#This Row],[Cantidad]]*VENTAS[[#This Row],[Precio Venta]]</f>
        <v>10</v>
      </c>
      <c r="J1003" s="59">
        <f>IF(VENTAS[[#This Row],[Nombre del Gestor]]&gt;1,  VENTAS[[#This Row],[Total]]*10%, 0)</f>
        <v>1</v>
      </c>
      <c r="K1003" s="59">
        <f>IFERROR(VLOOKUP(VENTAS[[#This Row],[Código del producto Vendido]],STOCK[],16,FALSE)*VENTAS[[#This Row],[Cantidad]] + VLOOKUP(VENTAS[[#This Row],[Código del producto Vendido]],STOCK[],19,FALSE)*VENTAS[[#This Row],[Cantidad]],VENTAS[[#This Row],[Total]])</f>
        <v>7.379545454545454</v>
      </c>
      <c r="L1003" s="59">
        <f>VENTAS[[#This Row],[Total]]-VENTAS[[#This Row],[Comisión 10%]]-VENTAS[[#This Row],[Costo SIN Comision]]</f>
        <v>1.620454545454546</v>
      </c>
      <c r="M1003" s="59"/>
    </row>
    <row r="1004" spans="1:13" ht="20" customHeight="1">
      <c r="A1004" s="56">
        <v>45464</v>
      </c>
      <c r="B1004" s="57"/>
      <c r="C1004" s="57" t="s">
        <v>187</v>
      </c>
      <c r="D1004" s="57" t="s">
        <v>2511</v>
      </c>
      <c r="E1004" s="57" t="s">
        <v>2468</v>
      </c>
      <c r="F1004" s="58" t="str">
        <f>IFERROR(VLOOKUP(VENTAS[[#This Row],[Código del producto Vendido]],STOCK[],5,FALSE),"-")</f>
        <v xml:space="preserve">Bañador en color sólido sexy-elegante </v>
      </c>
      <c r="G1004" s="58">
        <v>1</v>
      </c>
      <c r="H1004" s="59">
        <v>20</v>
      </c>
      <c r="I1004" s="59">
        <f>VENTAS[[#This Row],[Cantidad]]*VENTAS[[#This Row],[Precio Venta]]</f>
        <v>20</v>
      </c>
      <c r="J1004" s="59">
        <f>IF(VENTAS[[#This Row],[Nombre del Gestor]]&gt;1,  VENTAS[[#This Row],[Total]]*10%, 0)</f>
        <v>2</v>
      </c>
      <c r="K1004" s="59">
        <f>IFERROR(VLOOKUP(VENTAS[[#This Row],[Código del producto Vendido]],STOCK[],16,FALSE)*VENTAS[[#This Row],[Cantidad]] + VLOOKUP(VENTAS[[#This Row],[Código del producto Vendido]],STOCK[],19,FALSE)*VENTAS[[#This Row],[Cantidad]],VENTAS[[#This Row],[Total]])</f>
        <v>8.24</v>
      </c>
      <c r="L1004" s="59">
        <f>VENTAS[[#This Row],[Total]]-VENTAS[[#This Row],[Comisión 10%]]-VENTAS[[#This Row],[Costo SIN Comision]]</f>
        <v>9.76</v>
      </c>
      <c r="M1004" s="59"/>
    </row>
    <row r="1005" spans="1:13" ht="20" customHeight="1">
      <c r="A1005" s="56">
        <v>45465</v>
      </c>
      <c r="B1005" s="57"/>
      <c r="C1005" s="57" t="s">
        <v>237</v>
      </c>
      <c r="D1005" s="57" t="s">
        <v>2511</v>
      </c>
      <c r="E1005" s="57" t="s">
        <v>2317</v>
      </c>
      <c r="F1005" s="58" t="str">
        <f>IFERROR(VLOOKUP(VENTAS[[#This Row],[Código del producto Vendido]],STOCK[],5,FALSE),"-")</f>
        <v>Bikini de cintura alta estampado clásico</v>
      </c>
      <c r="G1005" s="58">
        <v>1</v>
      </c>
      <c r="H1005" s="59">
        <v>20</v>
      </c>
      <c r="I1005" s="59">
        <f>VENTAS[[#This Row],[Cantidad]]*VENTAS[[#This Row],[Precio Venta]]</f>
        <v>20</v>
      </c>
      <c r="J1005" s="59">
        <f>IF(VENTAS[[#This Row],[Nombre del Gestor]]&gt;1,  VENTAS[[#This Row],[Total]]*10%, 0)</f>
        <v>2</v>
      </c>
      <c r="K1005" s="59">
        <f>IFERROR(VLOOKUP(VENTAS[[#This Row],[Código del producto Vendido]],STOCK[],16,FALSE)*VENTAS[[#This Row],[Cantidad]] + VLOOKUP(VENTAS[[#This Row],[Código del producto Vendido]],STOCK[],19,FALSE)*VENTAS[[#This Row],[Cantidad]],VENTAS[[#This Row],[Total]])</f>
        <v>8.66</v>
      </c>
      <c r="L1005" s="59">
        <f>VENTAS[[#This Row],[Total]]-VENTAS[[#This Row],[Comisión 10%]]-VENTAS[[#This Row],[Costo SIN Comision]]</f>
        <v>9.34</v>
      </c>
      <c r="M1005" s="59"/>
    </row>
    <row r="1006" spans="1:13" ht="20" customHeight="1">
      <c r="A1006" s="56">
        <v>45473</v>
      </c>
      <c r="B1006" s="57"/>
      <c r="C1006" s="57" t="s">
        <v>2513</v>
      </c>
      <c r="D1006" s="57" t="s">
        <v>2514</v>
      </c>
      <c r="E1006" s="57" t="s">
        <v>1831</v>
      </c>
      <c r="F1006" s="58" t="str">
        <f>IFERROR(VLOOKUP(VENTAS[[#This Row],[Código del producto Vendido]],STOCK[],5,FALSE),"-")</f>
        <v>Gafas de Sol Retro Negro</v>
      </c>
      <c r="G1006" s="58">
        <v>1</v>
      </c>
      <c r="H1006" s="59">
        <v>8</v>
      </c>
      <c r="I1006" s="59">
        <f>VENTAS[[#This Row],[Cantidad]]*VENTAS[[#This Row],[Precio Venta]]</f>
        <v>8</v>
      </c>
      <c r="J1006" s="59">
        <f>IF(VENTAS[[#This Row],[Nombre del Gestor]]&gt;1,  VENTAS[[#This Row],[Total]]*10%, 0)</f>
        <v>0.8</v>
      </c>
      <c r="K1006" s="59">
        <f>IFERROR(VLOOKUP(VENTAS[[#This Row],[Código del producto Vendido]],STOCK[],16,FALSE)*VENTAS[[#This Row],[Cantidad]] + VLOOKUP(VENTAS[[#This Row],[Código del producto Vendido]],STOCK[],19,FALSE)*VENTAS[[#This Row],[Cantidad]],VENTAS[[#This Row],[Total]])</f>
        <v>4.8600000000000003</v>
      </c>
      <c r="L1006" s="59">
        <f>VENTAS[[#This Row],[Total]]-VENTAS[[#This Row],[Comisión 10%]]-VENTAS[[#This Row],[Costo SIN Comision]]</f>
        <v>2.34</v>
      </c>
      <c r="M1006" s="59"/>
    </row>
    <row r="1007" spans="1:13" ht="20" customHeight="1">
      <c r="A1007" s="56">
        <v>45473</v>
      </c>
      <c r="B1007" s="57"/>
      <c r="C1007" s="57" t="s">
        <v>2515</v>
      </c>
      <c r="D1007" s="57" t="s">
        <v>2516</v>
      </c>
      <c r="E1007" s="57" t="s">
        <v>1757</v>
      </c>
      <c r="F1007" s="58" t="str">
        <f>IFERROR(VLOOKUP(VENTAS[[#This Row],[Código del producto Vendido]],STOCK[],5,FALSE),"-")</f>
        <v>Vestido Midi Elegante</v>
      </c>
      <c r="G1007" s="58">
        <v>1</v>
      </c>
      <c r="H1007" s="59">
        <v>22</v>
      </c>
      <c r="I1007" s="59">
        <f>VENTAS[[#This Row],[Cantidad]]*VENTAS[[#This Row],[Precio Venta]]</f>
        <v>22</v>
      </c>
      <c r="J1007" s="59">
        <f>IF(VENTAS[[#This Row],[Nombre del Gestor]]&gt;1,  VENTAS[[#This Row],[Total]]*10%, 0)</f>
        <v>2.2000000000000002</v>
      </c>
      <c r="K1007" s="59">
        <f>IFERROR(VLOOKUP(VENTAS[[#This Row],[Código del producto Vendido]],STOCK[],16,FALSE)*VENTAS[[#This Row],[Cantidad]] + VLOOKUP(VENTAS[[#This Row],[Código del producto Vendido]],STOCK[],19,FALSE)*VENTAS[[#This Row],[Cantidad]],VENTAS[[#This Row],[Total]])</f>
        <v>10.790000000000001</v>
      </c>
      <c r="L1007" s="59">
        <f>VENTAS[[#This Row],[Total]]-VENTAS[[#This Row],[Comisión 10%]]-VENTAS[[#This Row],[Costo SIN Comision]]</f>
        <v>9.01</v>
      </c>
      <c r="M1007" s="59"/>
    </row>
    <row r="1008" spans="1:13" ht="20" customHeight="1">
      <c r="A1008" s="56">
        <v>45473</v>
      </c>
      <c r="B1008" s="57"/>
      <c r="C1008" s="57" t="s">
        <v>2515</v>
      </c>
      <c r="D1008" s="57" t="s">
        <v>2516</v>
      </c>
      <c r="E1008" s="57" t="s">
        <v>1802</v>
      </c>
      <c r="F1008" s="58" t="str">
        <f>IFERROR(VLOOKUP(VENTAS[[#This Row],[Código del producto Vendido]],STOCK[],5,FALSE),"-")</f>
        <v>Crossbody Bag con hebilla</v>
      </c>
      <c r="G1008" s="58">
        <v>1</v>
      </c>
      <c r="H1008" s="59">
        <v>25</v>
      </c>
      <c r="I1008" s="59">
        <f>VENTAS[[#This Row],[Cantidad]]*VENTAS[[#This Row],[Precio Venta]]</f>
        <v>25</v>
      </c>
      <c r="J1008" s="59">
        <f>IF(VENTAS[[#This Row],[Nombre del Gestor]]&gt;1,  VENTAS[[#This Row],[Total]]*10%, 0)</f>
        <v>2.5</v>
      </c>
      <c r="K1008" s="59">
        <f>IFERROR(VLOOKUP(VENTAS[[#This Row],[Código del producto Vendido]],STOCK[],16,FALSE)*VENTAS[[#This Row],[Cantidad]] + VLOOKUP(VENTAS[[#This Row],[Código del producto Vendido]],STOCK[],19,FALSE)*VENTAS[[#This Row],[Cantidad]],VENTAS[[#This Row],[Total]])</f>
        <v>13.290000000000001</v>
      </c>
      <c r="L1008" s="59">
        <f>VENTAS[[#This Row],[Total]]-VENTAS[[#This Row],[Comisión 10%]]-VENTAS[[#This Row],[Costo SIN Comision]]</f>
        <v>9.2099999999999991</v>
      </c>
      <c r="M1008" s="59"/>
    </row>
    <row r="1009" spans="1:13" ht="20" customHeight="1">
      <c r="A1009" s="56">
        <v>45444</v>
      </c>
      <c r="B1009" s="57"/>
      <c r="C1009" s="57" t="s">
        <v>2517</v>
      </c>
      <c r="D1009" s="57" t="s">
        <v>1124</v>
      </c>
      <c r="E1009" s="57" t="s">
        <v>1418</v>
      </c>
      <c r="F1009" s="58" t="str">
        <f>IFERROR(VLOOKUP(VENTAS[[#This Row],[Código del producto Vendido]],STOCK[],5,FALSE),"-")</f>
        <v>Vestido Becka</v>
      </c>
      <c r="G1009" s="58">
        <v>1</v>
      </c>
      <c r="H1009" s="59">
        <v>25</v>
      </c>
      <c r="I1009" s="59">
        <f>VENTAS[[#This Row],[Cantidad]]*VENTAS[[#This Row],[Precio Venta]]</f>
        <v>25</v>
      </c>
      <c r="J1009" s="59">
        <f>IF(VENTAS[[#This Row],[Nombre del Gestor]]&gt;1,  VENTAS[[#This Row],[Total]]*10%, 0)</f>
        <v>2.5</v>
      </c>
      <c r="K1009" s="59">
        <f>IFERROR(VLOOKUP(VENTAS[[#This Row],[Código del producto Vendido]],STOCK[],16,FALSE)*VENTAS[[#This Row],[Cantidad]] + VLOOKUP(VENTAS[[#This Row],[Código del producto Vendido]],STOCK[],19,FALSE)*VENTAS[[#This Row],[Cantidad]],VENTAS[[#This Row],[Total]])</f>
        <v>12.4</v>
      </c>
      <c r="L1009" s="59">
        <f>VENTAS[[#This Row],[Total]]-VENTAS[[#This Row],[Comisión 10%]]-VENTAS[[#This Row],[Costo SIN Comision]]</f>
        <v>10.1</v>
      </c>
      <c r="M1009" s="59"/>
    </row>
    <row r="1010" spans="1:13" ht="20" customHeight="1">
      <c r="A1010" s="56">
        <v>45474</v>
      </c>
      <c r="B1010" s="57"/>
      <c r="C1010" s="57" t="s">
        <v>2518</v>
      </c>
      <c r="D1010" s="57" t="s">
        <v>2498</v>
      </c>
      <c r="E1010" s="57" t="s">
        <v>2343</v>
      </c>
      <c r="F1010" s="58" t="str">
        <f>IFERROR(VLOOKUP(VENTAS[[#This Row],[Código del producto Vendido]],STOCK[],5,FALSE),"-")</f>
        <v>Pantalón palazzo estiloso</v>
      </c>
      <c r="G1010" s="58">
        <v>1</v>
      </c>
      <c r="H1010" s="59">
        <v>20</v>
      </c>
      <c r="I1010" s="59">
        <f>VENTAS[[#This Row],[Cantidad]]*VENTAS[[#This Row],[Precio Venta]]</f>
        <v>20</v>
      </c>
      <c r="J1010" s="59">
        <f>IF(VENTAS[[#This Row],[Nombre del Gestor]]&gt;1,  VENTAS[[#This Row],[Total]]*10%, 0)</f>
        <v>2</v>
      </c>
      <c r="K1010" s="59">
        <f>IFERROR(VLOOKUP(VENTAS[[#This Row],[Código del producto Vendido]],STOCK[],16,FALSE)*VENTAS[[#This Row],[Cantidad]] + VLOOKUP(VENTAS[[#This Row],[Código del producto Vendido]],STOCK[],19,FALSE)*VENTAS[[#This Row],[Cantidad]],VENTAS[[#This Row],[Total]])</f>
        <v>10.914375</v>
      </c>
      <c r="L1010" s="59">
        <f>VENTAS[[#This Row],[Total]]-VENTAS[[#This Row],[Comisión 10%]]-VENTAS[[#This Row],[Costo SIN Comision]]</f>
        <v>7.0856250000000003</v>
      </c>
      <c r="M1010" s="59"/>
    </row>
    <row r="1011" spans="1:13" ht="20" customHeight="1">
      <c r="A1011" s="56">
        <v>45474</v>
      </c>
      <c r="B1011" s="57"/>
      <c r="C1011" s="57" t="s">
        <v>2519</v>
      </c>
      <c r="D1011" s="57" t="s">
        <v>2498</v>
      </c>
      <c r="E1011" s="57" t="s">
        <v>888</v>
      </c>
      <c r="F1011" s="58" t="str">
        <f>IFERROR(VLOOKUP(VENTAS[[#This Row],[Código del producto Vendido]],STOCK[],5,FALSE),"-")</f>
        <v>Vestido con doble abertura</v>
      </c>
      <c r="G1011" s="58">
        <v>1</v>
      </c>
      <c r="H1011" s="59">
        <v>20</v>
      </c>
      <c r="I1011" s="59">
        <f>VENTAS[[#This Row],[Cantidad]]*VENTAS[[#This Row],[Precio Venta]]</f>
        <v>20</v>
      </c>
      <c r="J1011" s="59">
        <f>IF(VENTAS[[#This Row],[Nombre del Gestor]]&gt;1,  VENTAS[[#This Row],[Total]]*10%, 0)</f>
        <v>2</v>
      </c>
      <c r="K1011" s="59">
        <f>IFERROR(VLOOKUP(VENTAS[[#This Row],[Código del producto Vendido]],STOCK[],16,FALSE)*VENTAS[[#This Row],[Cantidad]] + VLOOKUP(VENTAS[[#This Row],[Código del producto Vendido]],STOCK[],19,FALSE)*VENTAS[[#This Row],[Cantidad]],VENTAS[[#This Row],[Total]])</f>
        <v>15.527727272727272</v>
      </c>
      <c r="L1011" s="59">
        <f>VENTAS[[#This Row],[Total]]-VENTAS[[#This Row],[Comisión 10%]]-VENTAS[[#This Row],[Costo SIN Comision]]</f>
        <v>2.4722727272727276</v>
      </c>
      <c r="M1011" s="59"/>
    </row>
    <row r="1012" spans="1:13" ht="20" customHeight="1">
      <c r="A1012" s="56">
        <v>45475</v>
      </c>
      <c r="B1012" s="57"/>
      <c r="C1012" s="57"/>
      <c r="D1012" s="57" t="s">
        <v>2485</v>
      </c>
      <c r="E1012" s="57" t="s">
        <v>1007</v>
      </c>
      <c r="F1012" s="58" t="str">
        <f>IFERROR(VLOOKUP(VENTAS[[#This Row],[Código del producto Vendido]],STOCK[],5,FALSE),"-")</f>
        <v>Vestido camisero con estampado y cinturón </v>
      </c>
      <c r="G1012" s="58">
        <v>1</v>
      </c>
      <c r="H1012" s="59">
        <v>28</v>
      </c>
      <c r="I1012" s="59">
        <f>VENTAS[[#This Row],[Cantidad]]*VENTAS[[#This Row],[Precio Venta]]</f>
        <v>28</v>
      </c>
      <c r="J1012" s="59">
        <f>IF(VENTAS[[#This Row],[Nombre del Gestor]]&gt;1,  VENTAS[[#This Row],[Total]]*10%, 0)</f>
        <v>2.8000000000000003</v>
      </c>
      <c r="K1012" s="59">
        <f>IFERROR(VLOOKUP(VENTAS[[#This Row],[Código del producto Vendido]],STOCK[],16,FALSE)*VENTAS[[#This Row],[Cantidad]] + VLOOKUP(VENTAS[[#This Row],[Código del producto Vendido]],STOCK[],19,FALSE)*VENTAS[[#This Row],[Cantidad]],VENTAS[[#This Row],[Total]])</f>
        <v>17.649999999999999</v>
      </c>
      <c r="L1012" s="59">
        <f>VENTAS[[#This Row],[Total]]-VENTAS[[#This Row],[Comisión 10%]]-VENTAS[[#This Row],[Costo SIN Comision]]</f>
        <v>7.5500000000000007</v>
      </c>
      <c r="M1012" s="59"/>
    </row>
    <row r="1013" spans="1:13" ht="20" customHeight="1">
      <c r="A1013" s="56">
        <v>45475</v>
      </c>
      <c r="B1013" s="57"/>
      <c r="C1013" s="57" t="s">
        <v>2524</v>
      </c>
      <c r="D1013" s="57" t="s">
        <v>492</v>
      </c>
      <c r="E1013" s="57" t="s">
        <v>1051</v>
      </c>
      <c r="F1013" s="58" t="str">
        <f>IFERROR(VLOOKUP(VENTAS[[#This Row],[Código del producto Vendido]],STOCK[],5,FALSE),"-")</f>
        <v xml:space="preserve">Short elegante de pierna ancha con doblez </v>
      </c>
      <c r="G1013" s="58">
        <v>1</v>
      </c>
      <c r="H1013" s="59">
        <v>22</v>
      </c>
      <c r="I1013" s="59">
        <f>VENTAS[[#This Row],[Cantidad]]*VENTAS[[#This Row],[Precio Venta]]</f>
        <v>22</v>
      </c>
      <c r="J1013" s="59">
        <f>IF(VENTAS[[#This Row],[Nombre del Gestor]]&gt;1,  VENTAS[[#This Row],[Total]]*10%, 0)</f>
        <v>2.2000000000000002</v>
      </c>
      <c r="K1013" s="59">
        <f>IFERROR(VLOOKUP(VENTAS[[#This Row],[Código del producto Vendido]],STOCK[],16,FALSE)*VENTAS[[#This Row],[Cantidad]] + VLOOKUP(VENTAS[[#This Row],[Código del producto Vendido]],STOCK[],19,FALSE)*VENTAS[[#This Row],[Cantidad]],VENTAS[[#This Row],[Total]])</f>
        <v>14.37</v>
      </c>
      <c r="L1013" s="59">
        <f>VENTAS[[#This Row],[Total]]-VENTAS[[#This Row],[Comisión 10%]]-VENTAS[[#This Row],[Costo SIN Comision]]</f>
        <v>5.4300000000000015</v>
      </c>
      <c r="M1013" s="59"/>
    </row>
    <row r="1014" spans="1:13" ht="20" customHeight="1">
      <c r="A1014" s="56">
        <v>45475</v>
      </c>
      <c r="B1014" s="57"/>
      <c r="C1014" s="57" t="s">
        <v>2524</v>
      </c>
      <c r="D1014" s="57" t="s">
        <v>492</v>
      </c>
      <c r="E1014" s="57" t="s">
        <v>1724</v>
      </c>
      <c r="F1014" s="58" t="str">
        <f>IFERROR(VLOOKUP(VENTAS[[#This Row],[Código del producto Vendido]],STOCK[],5,FALSE),"-")</f>
        <v>Kimono Dazy Elegante</v>
      </c>
      <c r="G1014" s="58">
        <v>1</v>
      </c>
      <c r="H1014" s="59">
        <v>22</v>
      </c>
      <c r="I1014" s="59">
        <f>VENTAS[[#This Row],[Cantidad]]*VENTAS[[#This Row],[Precio Venta]]</f>
        <v>22</v>
      </c>
      <c r="J1014" s="59">
        <f>IF(VENTAS[[#This Row],[Nombre del Gestor]]&gt;1,  VENTAS[[#This Row],[Total]]*10%, 0)</f>
        <v>2.2000000000000002</v>
      </c>
      <c r="K1014" s="59">
        <f>IFERROR(VLOOKUP(VENTAS[[#This Row],[Código del producto Vendido]],STOCK[],16,FALSE)*VENTAS[[#This Row],[Cantidad]] + VLOOKUP(VENTAS[[#This Row],[Código del producto Vendido]],STOCK[],19,FALSE)*VENTAS[[#This Row],[Cantidad]],VENTAS[[#This Row],[Total]])</f>
        <v>13.352941176470589</v>
      </c>
      <c r="L1014" s="59">
        <f>VENTAS[[#This Row],[Total]]-VENTAS[[#This Row],[Comisión 10%]]-VENTAS[[#This Row],[Costo SIN Comision]]</f>
        <v>6.447058823529412</v>
      </c>
      <c r="M1014" s="59"/>
    </row>
    <row r="1015" spans="1:13" ht="20" customHeight="1">
      <c r="A1015" s="56">
        <v>45475</v>
      </c>
      <c r="B1015" s="57"/>
      <c r="C1015" s="57"/>
      <c r="D1015" s="57" t="s">
        <v>2014</v>
      </c>
      <c r="E1015" s="57" t="s">
        <v>896</v>
      </c>
      <c r="F1015" s="58" t="str">
        <f>IFERROR(VLOOKUP(VENTAS[[#This Row],[Código del producto Vendido]],STOCK[],5,FALSE),"-")</f>
        <v>Vestido frenchy de puntos</v>
      </c>
      <c r="G1015" s="58">
        <v>1</v>
      </c>
      <c r="H1015" s="59">
        <v>25</v>
      </c>
      <c r="I1015" s="59">
        <f>VENTAS[[#This Row],[Cantidad]]*VENTAS[[#This Row],[Precio Venta]]</f>
        <v>25</v>
      </c>
      <c r="J1015" s="59">
        <f>IF(VENTAS[[#This Row],[Nombre del Gestor]]&gt;1,  VENTAS[[#This Row],[Total]]*10%, 0)</f>
        <v>2.5</v>
      </c>
      <c r="K1015" s="59">
        <f>IFERROR(VLOOKUP(VENTAS[[#This Row],[Código del producto Vendido]],STOCK[],16,FALSE)*VENTAS[[#This Row],[Cantidad]] + VLOOKUP(VENTAS[[#This Row],[Código del producto Vendido]],STOCK[],19,FALSE)*VENTAS[[#This Row],[Cantidad]],VENTAS[[#This Row],[Total]])</f>
        <v>15.327272727272726</v>
      </c>
      <c r="L1015" s="59">
        <f>VENTAS[[#This Row],[Total]]-VENTAS[[#This Row],[Comisión 10%]]-VENTAS[[#This Row],[Costo SIN Comision]]</f>
        <v>7.1727272727272737</v>
      </c>
      <c r="M1015" s="59"/>
    </row>
    <row r="1016" spans="1:13" ht="20" customHeight="1">
      <c r="A1016" s="56">
        <v>45475</v>
      </c>
      <c r="B1016" s="57"/>
      <c r="C1016" s="57"/>
      <c r="D1016" s="57" t="s">
        <v>2014</v>
      </c>
      <c r="E1016" s="57" t="s">
        <v>1041</v>
      </c>
      <c r="F1016" s="58" t="str">
        <f>IFERROR(VLOOKUP(VENTAS[[#This Row],[Código del producto Vendido]],STOCK[],5,FALSE),"-")</f>
        <v>Falda negra con flores y abertura</v>
      </c>
      <c r="G1016" s="58">
        <v>1</v>
      </c>
      <c r="H1016" s="59">
        <v>18</v>
      </c>
      <c r="I1016" s="59">
        <f>VENTAS[[#This Row],[Cantidad]]*VENTAS[[#This Row],[Precio Venta]]</f>
        <v>18</v>
      </c>
      <c r="J1016" s="59">
        <f>IF(VENTAS[[#This Row],[Nombre del Gestor]]&gt;1,  VENTAS[[#This Row],[Total]]*10%, 0)</f>
        <v>1.8</v>
      </c>
      <c r="K1016" s="59">
        <f>IFERROR(VLOOKUP(VENTAS[[#This Row],[Código del producto Vendido]],STOCK[],16,FALSE)*VENTAS[[#This Row],[Cantidad]] + VLOOKUP(VENTAS[[#This Row],[Código del producto Vendido]],STOCK[],19,FALSE)*VENTAS[[#This Row],[Cantidad]],VENTAS[[#This Row],[Total]])</f>
        <v>10.77</v>
      </c>
      <c r="L1016" s="59">
        <f>VENTAS[[#This Row],[Total]]-VENTAS[[#This Row],[Comisión 10%]]-VENTAS[[#This Row],[Costo SIN Comision]]</f>
        <v>5.43</v>
      </c>
      <c r="M1016" s="59"/>
    </row>
    <row r="1017" spans="1:13" ht="20" customHeight="1">
      <c r="A1017" s="56">
        <v>45475</v>
      </c>
      <c r="B1017" s="57"/>
      <c r="C1017" s="57"/>
      <c r="D1017" s="57" t="s">
        <v>2014</v>
      </c>
      <c r="E1017" s="57" t="s">
        <v>1005</v>
      </c>
      <c r="F1017" s="58" t="str">
        <f>IFERROR(VLOOKUP(VENTAS[[#This Row],[Código del producto Vendido]],STOCK[],5,FALSE),"-")</f>
        <v>Pullover Dazy cuello redondo Blanco</v>
      </c>
      <c r="G1017" s="58">
        <v>1</v>
      </c>
      <c r="H1017" s="59">
        <v>13</v>
      </c>
      <c r="I1017" s="59">
        <f>VENTAS[[#This Row],[Cantidad]]*VENTAS[[#This Row],[Precio Venta]]</f>
        <v>13</v>
      </c>
      <c r="J1017" s="59">
        <f>IF(VENTAS[[#This Row],[Nombre del Gestor]]&gt;1,  VENTAS[[#This Row],[Total]]*10%, 0)</f>
        <v>1.3</v>
      </c>
      <c r="K1017" s="59">
        <f>IFERROR(VLOOKUP(VENTAS[[#This Row],[Código del producto Vendido]],STOCK[],16,FALSE)*VENTAS[[#This Row],[Cantidad]] + VLOOKUP(VENTAS[[#This Row],[Código del producto Vendido]],STOCK[],19,FALSE)*VENTAS[[#This Row],[Cantidad]],VENTAS[[#This Row],[Total]])</f>
        <v>8.61</v>
      </c>
      <c r="L1017" s="59">
        <f>VENTAS[[#This Row],[Total]]-VENTAS[[#This Row],[Comisión 10%]]-VENTAS[[#This Row],[Costo SIN Comision]]</f>
        <v>3.09</v>
      </c>
      <c r="M1017" s="59"/>
    </row>
    <row r="1018" spans="1:13" ht="20" customHeight="1">
      <c r="A1018" s="56">
        <v>45474</v>
      </c>
      <c r="B1018" s="57"/>
      <c r="C1018" s="57"/>
      <c r="D1018" s="57" t="s">
        <v>2495</v>
      </c>
      <c r="E1018" s="57" t="s">
        <v>1004</v>
      </c>
      <c r="F1018" s="58" t="str">
        <f>IFERROR(VLOOKUP(VENTAS[[#This Row],[Código del producto Vendido]],STOCK[],5,FALSE),"-")</f>
        <v>Short de mezclilla clara (no elastiza)</v>
      </c>
      <c r="G1018" s="58">
        <v>1</v>
      </c>
      <c r="H1018" s="59">
        <v>20</v>
      </c>
      <c r="I1018" s="59">
        <f>VENTAS[[#This Row],[Cantidad]]*VENTAS[[#This Row],[Precio Venta]]</f>
        <v>20</v>
      </c>
      <c r="J1018" s="59">
        <f>IF(VENTAS[[#This Row],[Nombre del Gestor]]&gt;1,  VENTAS[[#This Row],[Total]]*10%, 0)</f>
        <v>2</v>
      </c>
      <c r="K1018" s="59">
        <f>IFERROR(VLOOKUP(VENTAS[[#This Row],[Código del producto Vendido]],STOCK[],16,FALSE)*VENTAS[[#This Row],[Cantidad]] + VLOOKUP(VENTAS[[#This Row],[Código del producto Vendido]],STOCK[],19,FALSE)*VENTAS[[#This Row],[Cantidad]],VENTAS[[#This Row],[Total]])</f>
        <v>14.29</v>
      </c>
      <c r="L1018" s="59">
        <f>VENTAS[[#This Row],[Total]]-VENTAS[[#This Row],[Comisión 10%]]-VENTAS[[#This Row],[Costo SIN Comision]]</f>
        <v>3.7100000000000009</v>
      </c>
      <c r="M1018" s="59"/>
    </row>
    <row r="1019" spans="1:13" ht="20" customHeight="1">
      <c r="A1019" s="56">
        <v>45459</v>
      </c>
      <c r="B1019" s="57"/>
      <c r="C1019" s="57"/>
      <c r="D1019" s="57" t="s">
        <v>2014</v>
      </c>
      <c r="E1019" s="57" t="s">
        <v>1759</v>
      </c>
      <c r="F1019" s="58" t="str">
        <f>IFERROR(VLOOKUP(VENTAS[[#This Row],[Código del producto Vendido]],STOCK[],5,FALSE),"-")</f>
        <v>Vestido Midi Elegante</v>
      </c>
      <c r="G1019" s="58">
        <v>1</v>
      </c>
      <c r="H1019" s="59">
        <v>22</v>
      </c>
      <c r="I1019" s="59">
        <f>VENTAS[[#This Row],[Cantidad]]*VENTAS[[#This Row],[Precio Venta]]</f>
        <v>22</v>
      </c>
      <c r="J1019" s="59">
        <f>IF(VENTAS[[#This Row],[Nombre del Gestor]]&gt;1,  VENTAS[[#This Row],[Total]]*10%, 0)</f>
        <v>2.2000000000000002</v>
      </c>
      <c r="K1019" s="59">
        <f>IFERROR(VLOOKUP(VENTAS[[#This Row],[Código del producto Vendido]],STOCK[],16,FALSE)*VENTAS[[#This Row],[Cantidad]] + VLOOKUP(VENTAS[[#This Row],[Código del producto Vendido]],STOCK[],19,FALSE)*VENTAS[[#This Row],[Cantidad]],VENTAS[[#This Row],[Total]])</f>
        <v>10.790000000000001</v>
      </c>
      <c r="L1019" s="59">
        <f>VENTAS[[#This Row],[Total]]-VENTAS[[#This Row],[Comisión 10%]]-VENTAS[[#This Row],[Costo SIN Comision]]</f>
        <v>9.01</v>
      </c>
      <c r="M1019" s="59"/>
    </row>
    <row r="1020" spans="1:13" ht="20" customHeight="1">
      <c r="A1020" s="56">
        <v>45450</v>
      </c>
      <c r="B1020" s="57"/>
      <c r="C1020" s="57"/>
      <c r="D1020" s="57" t="s">
        <v>2014</v>
      </c>
      <c r="E1020" s="57" t="s">
        <v>1405</v>
      </c>
      <c r="F1020" s="58" t="str">
        <f>IFERROR(VLOOKUP(VENTAS[[#This Row],[Código del producto Vendido]],STOCK[],5,FALSE),"-")</f>
        <v>Sandalias flip de plataforma Negro</v>
      </c>
      <c r="G1020" s="58">
        <v>1</v>
      </c>
      <c r="H1020" s="59">
        <v>15</v>
      </c>
      <c r="I1020" s="59">
        <f>VENTAS[[#This Row],[Cantidad]]*VENTAS[[#This Row],[Precio Venta]]</f>
        <v>15</v>
      </c>
      <c r="J1020" s="59">
        <f>IF(VENTAS[[#This Row],[Nombre del Gestor]]&gt;1,  VENTAS[[#This Row],[Total]]*10%, 0)</f>
        <v>1.5</v>
      </c>
      <c r="K1020" s="59">
        <f>IFERROR(VLOOKUP(VENTAS[[#This Row],[Código del producto Vendido]],STOCK[],16,FALSE)*VENTAS[[#This Row],[Cantidad]] + VLOOKUP(VENTAS[[#This Row],[Código del producto Vendido]],STOCK[],19,FALSE)*VENTAS[[#This Row],[Cantidad]],VENTAS[[#This Row],[Total]])</f>
        <v>9.49</v>
      </c>
      <c r="L1020" s="59">
        <f>VENTAS[[#This Row],[Total]]-VENTAS[[#This Row],[Comisión 10%]]-VENTAS[[#This Row],[Costo SIN Comision]]</f>
        <v>4.01</v>
      </c>
      <c r="M1020" s="59"/>
    </row>
    <row r="1021" spans="1:13" ht="20" customHeight="1">
      <c r="A1021" s="56">
        <v>45479</v>
      </c>
      <c r="B1021" s="57"/>
      <c r="C1021" s="57"/>
      <c r="D1021" s="57" t="s">
        <v>2014</v>
      </c>
      <c r="E1021" s="57" t="s">
        <v>2305</v>
      </c>
      <c r="F1021" s="58" t="str">
        <f>IFERROR(VLOOKUP(VENTAS[[#This Row],[Código del producto Vendido]],STOCK[],5,FALSE),"-")</f>
        <v>Vestido Resorte estampado bohemio</v>
      </c>
      <c r="G1021" s="58">
        <v>1</v>
      </c>
      <c r="H1021" s="59">
        <v>35</v>
      </c>
      <c r="I1021" s="59">
        <f>VENTAS[[#This Row],[Cantidad]]*VENTAS[[#This Row],[Precio Venta]]</f>
        <v>35</v>
      </c>
      <c r="J1021" s="59">
        <f>IF(VENTAS[[#This Row],[Nombre del Gestor]]&gt;1,  VENTAS[[#This Row],[Total]]*10%, 0)</f>
        <v>3.5</v>
      </c>
      <c r="K1021" s="59">
        <f>IFERROR(VLOOKUP(VENTAS[[#This Row],[Código del producto Vendido]],STOCK[],16,FALSE)*VENTAS[[#This Row],[Cantidad]] + VLOOKUP(VENTAS[[#This Row],[Código del producto Vendido]],STOCK[],19,FALSE)*VENTAS[[#This Row],[Cantidad]],VENTAS[[#This Row],[Total]])</f>
        <v>15.389999999999999</v>
      </c>
      <c r="L1021" s="59">
        <f>VENTAS[[#This Row],[Total]]-VENTAS[[#This Row],[Comisión 10%]]-VENTAS[[#This Row],[Costo SIN Comision]]</f>
        <v>16.11</v>
      </c>
      <c r="M1021" s="59"/>
    </row>
    <row r="1022" spans="1:13" ht="20" customHeight="1">
      <c r="A1022" s="56">
        <v>45479</v>
      </c>
      <c r="B1022" s="57"/>
      <c r="C1022" s="57"/>
      <c r="D1022" s="57" t="s">
        <v>2014</v>
      </c>
      <c r="E1022" s="57" t="s">
        <v>2318</v>
      </c>
      <c r="F1022" s="58" t="str">
        <f>IFERROR(VLOOKUP(VENTAS[[#This Row],[Código del producto Vendido]],STOCK[],5,FALSE),"-")</f>
        <v>Vestido Resorte estampado bohemio</v>
      </c>
      <c r="G1022" s="58">
        <v>1</v>
      </c>
      <c r="H1022" s="59">
        <v>35</v>
      </c>
      <c r="I1022" s="59">
        <f>VENTAS[[#This Row],[Cantidad]]*VENTAS[[#This Row],[Precio Venta]]</f>
        <v>35</v>
      </c>
      <c r="J1022" s="59">
        <f>IF(VENTAS[[#This Row],[Nombre del Gestor]]&gt;1,  VENTAS[[#This Row],[Total]]*10%, 0)</f>
        <v>3.5</v>
      </c>
      <c r="K1022" s="59">
        <f>IFERROR(VLOOKUP(VENTAS[[#This Row],[Código del producto Vendido]],STOCK[],16,FALSE)*VENTAS[[#This Row],[Cantidad]] + VLOOKUP(VENTAS[[#This Row],[Código del producto Vendido]],STOCK[],19,FALSE)*VENTAS[[#This Row],[Cantidad]],VENTAS[[#This Row],[Total]])</f>
        <v>15.389999999999999</v>
      </c>
      <c r="L1022" s="59">
        <f>VENTAS[[#This Row],[Total]]-VENTAS[[#This Row],[Comisión 10%]]-VENTAS[[#This Row],[Costo SIN Comision]]</f>
        <v>16.11</v>
      </c>
      <c r="M1022" s="59"/>
    </row>
    <row r="1023" spans="1:13" ht="20" customHeight="1">
      <c r="A1023" s="56">
        <v>45479</v>
      </c>
      <c r="B1023" s="57"/>
      <c r="C1023" s="57"/>
      <c r="D1023" s="57" t="s">
        <v>2014</v>
      </c>
      <c r="E1023" s="57" t="s">
        <v>2330</v>
      </c>
      <c r="F1023" s="58" t="str">
        <f>IFERROR(VLOOKUP(VENTAS[[#This Row],[Código del producto Vendido]],STOCK[],5,FALSE),"-")</f>
        <v>Maxi vestido de cuello healter de Lunares</v>
      </c>
      <c r="G1023" s="58">
        <v>1</v>
      </c>
      <c r="H1023" s="59">
        <v>35</v>
      </c>
      <c r="I1023" s="59">
        <f>VENTAS[[#This Row],[Cantidad]]*VENTAS[[#This Row],[Precio Venta]]</f>
        <v>35</v>
      </c>
      <c r="J1023" s="59">
        <f>IF(VENTAS[[#This Row],[Nombre del Gestor]]&gt;1,  VENTAS[[#This Row],[Total]]*10%, 0)</f>
        <v>3.5</v>
      </c>
      <c r="K1023" s="59">
        <f>IFERROR(VLOOKUP(VENTAS[[#This Row],[Código del producto Vendido]],STOCK[],16,FALSE)*VENTAS[[#This Row],[Cantidad]] + VLOOKUP(VENTAS[[#This Row],[Código del producto Vendido]],STOCK[],19,FALSE)*VENTAS[[#This Row],[Cantidad]],VENTAS[[#This Row],[Total]])</f>
        <v>12.69</v>
      </c>
      <c r="L1023" s="59">
        <f>VENTAS[[#This Row],[Total]]-VENTAS[[#This Row],[Comisión 10%]]-VENTAS[[#This Row],[Costo SIN Comision]]</f>
        <v>18.810000000000002</v>
      </c>
      <c r="M1023" s="59"/>
    </row>
    <row r="1024" spans="1:13" ht="20" customHeight="1">
      <c r="A1024" s="56">
        <v>45479</v>
      </c>
      <c r="B1024" s="57"/>
      <c r="C1024" s="57"/>
      <c r="D1024" s="57" t="s">
        <v>2014</v>
      </c>
      <c r="E1024" s="57" t="s">
        <v>2340</v>
      </c>
      <c r="F1024" s="58" t="str">
        <f>IFERROR(VLOOKUP(VENTAS[[#This Row],[Código del producto Vendido]],STOCK[],5,FALSE),"-")</f>
        <v>Vestido color block de bajo asimétrico</v>
      </c>
      <c r="G1024" s="58">
        <v>1</v>
      </c>
      <c r="H1024" s="59">
        <v>30</v>
      </c>
      <c r="I1024" s="59">
        <f>VENTAS[[#This Row],[Cantidad]]*VENTAS[[#This Row],[Precio Venta]]</f>
        <v>30</v>
      </c>
      <c r="J1024" s="59">
        <f>IF(VENTAS[[#This Row],[Nombre del Gestor]]&gt;1,  VENTAS[[#This Row],[Total]]*10%, 0)</f>
        <v>3</v>
      </c>
      <c r="K1024" s="59">
        <f>IFERROR(VLOOKUP(VENTAS[[#This Row],[Código del producto Vendido]],STOCK[],16,FALSE)*VENTAS[[#This Row],[Cantidad]] + VLOOKUP(VENTAS[[#This Row],[Código del producto Vendido]],STOCK[],19,FALSE)*VENTAS[[#This Row],[Cantidad]],VENTAS[[#This Row],[Total]])</f>
        <v>17.214375</v>
      </c>
      <c r="L1024" s="59">
        <f>VENTAS[[#This Row],[Total]]-VENTAS[[#This Row],[Comisión 10%]]-VENTAS[[#This Row],[Costo SIN Comision]]</f>
        <v>9.7856249999999996</v>
      </c>
      <c r="M1024" s="59"/>
    </row>
    <row r="1025" spans="1:13" ht="20" customHeight="1">
      <c r="A1025" s="56">
        <v>45479</v>
      </c>
      <c r="B1025" s="57"/>
      <c r="C1025" s="57"/>
      <c r="D1025" s="57" t="s">
        <v>2014</v>
      </c>
      <c r="E1025" s="57" t="s">
        <v>1416</v>
      </c>
      <c r="F1025" s="58" t="str">
        <f>IFERROR(VLOOKUP(VENTAS[[#This Row],[Código del producto Vendido]],STOCK[],5,FALSE),"-")</f>
        <v>Vestido largo estampado</v>
      </c>
      <c r="G1025" s="58">
        <v>1</v>
      </c>
      <c r="H1025" s="59">
        <v>30</v>
      </c>
      <c r="I1025" s="59">
        <f>VENTAS[[#This Row],[Cantidad]]*VENTAS[[#This Row],[Precio Venta]]</f>
        <v>30</v>
      </c>
      <c r="J1025" s="59">
        <f>IF(VENTAS[[#This Row],[Nombre del Gestor]]&gt;1,  VENTAS[[#This Row],[Total]]*10%, 0)</f>
        <v>3</v>
      </c>
      <c r="K1025" s="59">
        <f>IFERROR(VLOOKUP(VENTAS[[#This Row],[Código del producto Vendido]],STOCK[],16,FALSE)*VENTAS[[#This Row],[Cantidad]] + VLOOKUP(VENTAS[[#This Row],[Código del producto Vendido]],STOCK[],19,FALSE)*VENTAS[[#This Row],[Cantidad]],VENTAS[[#This Row],[Total]])</f>
        <v>15.09</v>
      </c>
      <c r="L1025" s="59">
        <f>VENTAS[[#This Row],[Total]]-VENTAS[[#This Row],[Comisión 10%]]-VENTAS[[#This Row],[Costo SIN Comision]]</f>
        <v>11.91</v>
      </c>
      <c r="M1025" s="59"/>
    </row>
    <row r="1026" spans="1:13" ht="20" customHeight="1">
      <c r="A1026" s="56">
        <v>45479</v>
      </c>
      <c r="B1026" s="57"/>
      <c r="C1026" s="57"/>
      <c r="D1026" s="57" t="s">
        <v>2014</v>
      </c>
      <c r="E1026" s="57" t="s">
        <v>953</v>
      </c>
      <c r="F1026" s="58" t="str">
        <f>IFERROR(VLOOKUP(VENTAS[[#This Row],[Código del producto Vendido]],STOCK[],5,FALSE),"-")</f>
        <v>Maxi vestido floreado con abertura</v>
      </c>
      <c r="G1026" s="58">
        <v>1</v>
      </c>
      <c r="H1026" s="59">
        <v>35</v>
      </c>
      <c r="I1026" s="59">
        <f>VENTAS[[#This Row],[Cantidad]]*VENTAS[[#This Row],[Precio Venta]]</f>
        <v>35</v>
      </c>
      <c r="J1026" s="59">
        <f>IF(VENTAS[[#This Row],[Nombre del Gestor]]&gt;1,  VENTAS[[#This Row],[Total]]*10%, 0)</f>
        <v>3.5</v>
      </c>
      <c r="K1026" s="59">
        <f>IFERROR(VLOOKUP(VENTAS[[#This Row],[Código del producto Vendido]],STOCK[],16,FALSE)*VENTAS[[#This Row],[Cantidad]] + VLOOKUP(VENTAS[[#This Row],[Código del producto Vendido]],STOCK[],19,FALSE)*VENTAS[[#This Row],[Cantidad]],VENTAS[[#This Row],[Total]])</f>
        <v>23.654411764705884</v>
      </c>
      <c r="L1026" s="59">
        <f>VENTAS[[#This Row],[Total]]-VENTAS[[#This Row],[Comisión 10%]]-VENTAS[[#This Row],[Costo SIN Comision]]</f>
        <v>7.845588235294116</v>
      </c>
      <c r="M1026" s="59"/>
    </row>
    <row r="1027" spans="1:13" ht="20" customHeight="1">
      <c r="A1027" s="56">
        <v>45476</v>
      </c>
      <c r="B1027" s="57"/>
      <c r="C1027" s="57"/>
      <c r="D1027" s="57" t="s">
        <v>2488</v>
      </c>
      <c r="E1027" s="57" t="s">
        <v>941</v>
      </c>
      <c r="F1027" s="58" t="str">
        <f>IFERROR(VLOOKUP(VENTAS[[#This Row],[Código del producto Vendido]],STOCK[],5,FALSE),"-")</f>
        <v>Jumpsuit Palazzo Oliva</v>
      </c>
      <c r="G1027" s="58">
        <v>1</v>
      </c>
      <c r="H1027" s="59">
        <v>28</v>
      </c>
      <c r="I1027" s="59">
        <f>VENTAS[[#This Row],[Cantidad]]*VENTAS[[#This Row],[Precio Venta]]</f>
        <v>28</v>
      </c>
      <c r="J1027" s="59">
        <f>IF(VENTAS[[#This Row],[Nombre del Gestor]]&gt;1,  VENTAS[[#This Row],[Total]]*10%, 0)</f>
        <v>2.8000000000000003</v>
      </c>
      <c r="K1027" s="59">
        <f>IFERROR(VLOOKUP(VENTAS[[#This Row],[Código del producto Vendido]],STOCK[],16,FALSE)*VENTAS[[#This Row],[Cantidad]] + VLOOKUP(VENTAS[[#This Row],[Código del producto Vendido]],STOCK[],19,FALSE)*VENTAS[[#This Row],[Cantidad]],VENTAS[[#This Row],[Total]])</f>
        <v>18.42794117647059</v>
      </c>
      <c r="L1027" s="59">
        <f>VENTAS[[#This Row],[Total]]-VENTAS[[#This Row],[Comisión 10%]]-VENTAS[[#This Row],[Costo SIN Comision]]</f>
        <v>6.7720588235294095</v>
      </c>
      <c r="M1027" s="59"/>
    </row>
    <row r="1028" spans="1:13" ht="20" customHeight="1">
      <c r="A1028" s="56">
        <v>45479</v>
      </c>
      <c r="B1028" s="57"/>
      <c r="C1028" s="57"/>
      <c r="D1028" s="57" t="s">
        <v>2014</v>
      </c>
      <c r="E1028" s="57" t="s">
        <v>777</v>
      </c>
      <c r="F1028" s="58" t="str">
        <f>IFERROR(VLOOKUP(VENTAS[[#This Row],[Código del producto Vendido]],STOCK[],5,FALSE),"-")</f>
        <v>Vestido con cordón de ajuste H&amp;M</v>
      </c>
      <c r="G1028" s="58">
        <v>1</v>
      </c>
      <c r="H1028" s="59">
        <v>19</v>
      </c>
      <c r="I1028" s="59">
        <f>VENTAS[[#This Row],[Cantidad]]*VENTAS[[#This Row],[Precio Venta]]</f>
        <v>19</v>
      </c>
      <c r="J1028" s="59">
        <f>IF(VENTAS[[#This Row],[Nombre del Gestor]]&gt;1,  VENTAS[[#This Row],[Total]]*10%, 0)</f>
        <v>1.9000000000000001</v>
      </c>
      <c r="K1028" s="59">
        <f>IFERROR(VLOOKUP(VENTAS[[#This Row],[Código del producto Vendido]],STOCK[],16,FALSE)*VENTAS[[#This Row],[Cantidad]] + VLOOKUP(VENTAS[[#This Row],[Código del producto Vendido]],STOCK[],19,FALSE)*VENTAS[[#This Row],[Cantidad]],VENTAS[[#This Row],[Total]])</f>
        <v>12.944444444444445</v>
      </c>
      <c r="L1028" s="59">
        <f>VENTAS[[#This Row],[Total]]-VENTAS[[#This Row],[Comisión 10%]]-VENTAS[[#This Row],[Costo SIN Comision]]</f>
        <v>4.1555555555555568</v>
      </c>
      <c r="M1028" s="59"/>
    </row>
    <row r="1029" spans="1:13" ht="20" customHeight="1">
      <c r="A1029" s="56">
        <v>45482</v>
      </c>
      <c r="B1029" s="57"/>
      <c r="C1029" s="57"/>
      <c r="D1029" s="57" t="s">
        <v>2495</v>
      </c>
      <c r="E1029" s="57" t="s">
        <v>660</v>
      </c>
      <c r="F1029" s="58" t="str">
        <f>IFERROR(VLOOKUP(VENTAS[[#This Row],[Código del producto Vendido]],STOCK[],5,FALSE),"-")</f>
        <v xml:space="preserve"> Body de encaje</v>
      </c>
      <c r="G1029" s="58">
        <v>1</v>
      </c>
      <c r="H1029" s="59">
        <v>8</v>
      </c>
      <c r="I1029" s="59">
        <f>VENTAS[[#This Row],[Cantidad]]*VENTAS[[#This Row],[Precio Venta]]</f>
        <v>8</v>
      </c>
      <c r="J1029" s="59">
        <f>IF(VENTAS[[#This Row],[Nombre del Gestor]]&gt;1,  VENTAS[[#This Row],[Total]]*10%, 0)</f>
        <v>0.8</v>
      </c>
      <c r="K1029" s="59">
        <f>IFERROR(VLOOKUP(VENTAS[[#This Row],[Código del producto Vendido]],STOCK[],16,FALSE)*VENTAS[[#This Row],[Cantidad]] + VLOOKUP(VENTAS[[#This Row],[Código del producto Vendido]],STOCK[],19,FALSE)*VENTAS[[#This Row],[Cantidad]],VENTAS[[#This Row],[Total]])</f>
        <v>4.7666666666666666</v>
      </c>
      <c r="L1029" s="59">
        <f>VENTAS[[#This Row],[Total]]-VENTAS[[#This Row],[Comisión 10%]]-VENTAS[[#This Row],[Costo SIN Comision]]</f>
        <v>2.4333333333333336</v>
      </c>
      <c r="M1029" s="59"/>
    </row>
    <row r="1030" spans="1:13" ht="20" customHeight="1">
      <c r="A1030" s="56">
        <v>45479</v>
      </c>
      <c r="B1030" s="57"/>
      <c r="C1030" s="57"/>
      <c r="D1030" s="57" t="s">
        <v>2014</v>
      </c>
      <c r="E1030" s="57" t="s">
        <v>648</v>
      </c>
      <c r="F1030" s="58" t="str">
        <f>IFERROR(VLOOKUP(VENTAS[[#This Row],[Código del producto Vendido]],STOCK[],5,FALSE),"-")</f>
        <v>Vestido ajustado de titrantes finos</v>
      </c>
      <c r="G1030" s="58">
        <v>1</v>
      </c>
      <c r="H1030" s="59">
        <v>22</v>
      </c>
      <c r="I1030" s="59">
        <f>VENTAS[[#This Row],[Cantidad]]*VENTAS[[#This Row],[Precio Venta]]</f>
        <v>22</v>
      </c>
      <c r="J1030" s="59">
        <f>IF(VENTAS[[#This Row],[Nombre del Gestor]]&gt;1,  VENTAS[[#This Row],[Total]]*10%, 0)</f>
        <v>2.2000000000000002</v>
      </c>
      <c r="K1030" s="59">
        <f>IFERROR(VLOOKUP(VENTAS[[#This Row],[Código del producto Vendido]],STOCK[],16,FALSE)*VENTAS[[#This Row],[Cantidad]] + VLOOKUP(VENTAS[[#This Row],[Código del producto Vendido]],STOCK[],19,FALSE)*VENTAS[[#This Row],[Cantidad]],VENTAS[[#This Row],[Total]])</f>
        <v>13.111111111111111</v>
      </c>
      <c r="L1030" s="59">
        <f>VENTAS[[#This Row],[Total]]-VENTAS[[#This Row],[Comisión 10%]]-VENTAS[[#This Row],[Costo SIN Comision]]</f>
        <v>6.68888888888889</v>
      </c>
      <c r="M1030" s="59"/>
    </row>
    <row r="1031" spans="1:13" ht="20" customHeight="1">
      <c r="A1031" s="56">
        <v>45479</v>
      </c>
      <c r="B1031" s="57"/>
      <c r="C1031" s="57"/>
      <c r="D1031" s="57" t="s">
        <v>2014</v>
      </c>
      <c r="E1031" s="57" t="s">
        <v>1805</v>
      </c>
      <c r="F1031" s="58" t="str">
        <f>IFERROR(VLOOKUP(VENTAS[[#This Row],[Código del producto Vendido]],STOCK[],5,FALSE),"-")</f>
        <v>Crossbody Bag Negro Lacado</v>
      </c>
      <c r="G1031" s="58">
        <v>1</v>
      </c>
      <c r="H1031" s="59">
        <v>20</v>
      </c>
      <c r="I1031" s="59">
        <f>VENTAS[[#This Row],[Cantidad]]*VENTAS[[#This Row],[Precio Venta]]</f>
        <v>20</v>
      </c>
      <c r="J1031" s="59">
        <f>IF(VENTAS[[#This Row],[Nombre del Gestor]]&gt;1,  VENTAS[[#This Row],[Total]]*10%, 0)</f>
        <v>2</v>
      </c>
      <c r="K1031" s="59">
        <f>IFERROR(VLOOKUP(VENTAS[[#This Row],[Código del producto Vendido]],STOCK[],16,FALSE)*VENTAS[[#This Row],[Cantidad]] + VLOOKUP(VENTAS[[#This Row],[Código del producto Vendido]],STOCK[],19,FALSE)*VENTAS[[#This Row],[Cantidad]],VENTAS[[#This Row],[Total]])</f>
        <v>10.790000000000001</v>
      </c>
      <c r="L1031" s="59">
        <f>VENTAS[[#This Row],[Total]]-VENTAS[[#This Row],[Comisión 10%]]-VENTAS[[#This Row],[Costo SIN Comision]]</f>
        <v>7.2099999999999991</v>
      </c>
      <c r="M1031" s="59"/>
    </row>
    <row r="1032" spans="1:13" ht="20" customHeight="1">
      <c r="A1032" s="56">
        <v>45478</v>
      </c>
      <c r="B1032" s="57"/>
      <c r="C1032" s="57"/>
      <c r="D1032" s="57" t="s">
        <v>2014</v>
      </c>
      <c r="E1032" s="57" t="s">
        <v>574</v>
      </c>
      <c r="F1032" s="58" t="str">
        <f>IFERROR(VLOOKUP(VENTAS[[#This Row],[Código del producto Vendido]],STOCK[],5,FALSE),"-")</f>
        <v>Bikini elegante con herrajes color negro</v>
      </c>
      <c r="G1032" s="58">
        <v>1</v>
      </c>
      <c r="H1032" s="59">
        <v>18</v>
      </c>
      <c r="I1032" s="59">
        <f>VENTAS[[#This Row],[Cantidad]]*VENTAS[[#This Row],[Precio Venta]]</f>
        <v>18</v>
      </c>
      <c r="J1032" s="59">
        <f>IF(VENTAS[[#This Row],[Nombre del Gestor]]&gt;1,  VENTAS[[#This Row],[Total]]*10%, 0)</f>
        <v>1.8</v>
      </c>
      <c r="K1032" s="59">
        <f>IFERROR(VLOOKUP(VENTAS[[#This Row],[Código del producto Vendido]],STOCK[],16,FALSE)*VENTAS[[#This Row],[Cantidad]] + VLOOKUP(VENTAS[[#This Row],[Código del producto Vendido]],STOCK[],19,FALSE)*VENTAS[[#This Row],[Cantidad]],VENTAS[[#This Row],[Total]])</f>
        <v>12.419444444444444</v>
      </c>
      <c r="L1032" s="59">
        <f>VENTAS[[#This Row],[Total]]-VENTAS[[#This Row],[Comisión 10%]]-VENTAS[[#This Row],[Costo SIN Comision]]</f>
        <v>3.780555555555555</v>
      </c>
      <c r="M1032" s="59"/>
    </row>
    <row r="1033" spans="1:13" ht="20" customHeight="1">
      <c r="A1033" s="56">
        <v>45477</v>
      </c>
      <c r="B1033" s="57"/>
      <c r="C1033" s="57"/>
      <c r="D1033" s="57" t="s">
        <v>2014</v>
      </c>
      <c r="E1033" s="57" t="s">
        <v>802</v>
      </c>
      <c r="F1033" s="58" t="str">
        <f>IFERROR(VLOOKUP(VENTAS[[#This Row],[Código del producto Vendido]],STOCK[],5,FALSE),"-")</f>
        <v>Top Negro en tela de algodón</v>
      </c>
      <c r="G1033" s="58">
        <v>1</v>
      </c>
      <c r="H1033" s="59">
        <v>10</v>
      </c>
      <c r="I1033" s="59">
        <f>VENTAS[[#This Row],[Cantidad]]*VENTAS[[#This Row],[Precio Venta]]</f>
        <v>10</v>
      </c>
      <c r="J1033" s="59">
        <f>IF(VENTAS[[#This Row],[Nombre del Gestor]]&gt;1,  VENTAS[[#This Row],[Total]]*10%, 0)</f>
        <v>1</v>
      </c>
      <c r="K1033" s="59">
        <f>IFERROR(VLOOKUP(VENTAS[[#This Row],[Código del producto Vendido]],STOCK[],16,FALSE)*VENTAS[[#This Row],[Cantidad]] + VLOOKUP(VENTAS[[#This Row],[Código del producto Vendido]],STOCK[],19,FALSE)*VENTAS[[#This Row],[Cantidad]],VENTAS[[#This Row],[Total]])</f>
        <v>6.0555555555555554</v>
      </c>
      <c r="L1033" s="59">
        <f>VENTAS[[#This Row],[Total]]-VENTAS[[#This Row],[Comisión 10%]]-VENTAS[[#This Row],[Costo SIN Comision]]</f>
        <v>2.9444444444444446</v>
      </c>
      <c r="M1033" s="59"/>
    </row>
    <row r="1034" spans="1:13" ht="20" customHeight="1">
      <c r="A1034" s="56">
        <v>45477</v>
      </c>
      <c r="B1034" s="57"/>
      <c r="C1034" s="57"/>
      <c r="D1034" s="57" t="s">
        <v>2014</v>
      </c>
      <c r="E1034" s="57" t="s">
        <v>1246</v>
      </c>
      <c r="F1034" s="58" t="str">
        <f>IFERROR(VLOOKUP(VENTAS[[#This Row],[Código del producto Vendido]],STOCK[],5,FALSE),"-")</f>
        <v>Pantaloneta con abertura y bolsillos</v>
      </c>
      <c r="G1034" s="58">
        <v>1</v>
      </c>
      <c r="H1034" s="59">
        <v>23</v>
      </c>
      <c r="I1034" s="59">
        <f>VENTAS[[#This Row],[Cantidad]]*VENTAS[[#This Row],[Precio Venta]]</f>
        <v>23</v>
      </c>
      <c r="J1034" s="59">
        <f>IF(VENTAS[[#This Row],[Nombre del Gestor]]&gt;1,  VENTAS[[#This Row],[Total]]*10%, 0)</f>
        <v>2.3000000000000003</v>
      </c>
      <c r="K1034" s="59">
        <f>IFERROR(VLOOKUP(VENTAS[[#This Row],[Código del producto Vendido]],STOCK[],16,FALSE)*VENTAS[[#This Row],[Cantidad]] + VLOOKUP(VENTAS[[#This Row],[Código del producto Vendido]],STOCK[],19,FALSE)*VENTAS[[#This Row],[Cantidad]],VENTAS[[#This Row],[Total]])</f>
        <v>14.22</v>
      </c>
      <c r="L1034" s="59">
        <f>VENTAS[[#This Row],[Total]]-VENTAS[[#This Row],[Comisión 10%]]-VENTAS[[#This Row],[Costo SIN Comision]]</f>
        <v>6.4799999999999986</v>
      </c>
      <c r="M1034" s="59"/>
    </row>
    <row r="1035" spans="1:13" ht="20" customHeight="1">
      <c r="A1035" s="56">
        <v>45477</v>
      </c>
      <c r="B1035" s="57"/>
      <c r="C1035" s="57"/>
      <c r="D1035" s="57" t="s">
        <v>2014</v>
      </c>
      <c r="E1035" s="57" t="s">
        <v>2489</v>
      </c>
      <c r="F1035" s="58" t="str">
        <f>IFERROR(VLOOKUP(VENTAS[[#This Row],[Código del producto Vendido]],STOCK[],5,FALSE),"-")</f>
        <v>Pullover Dazy cuello redondo Blanco</v>
      </c>
      <c r="G1035" s="58">
        <v>1</v>
      </c>
      <c r="H1035" s="59">
        <v>13</v>
      </c>
      <c r="I1035" s="59">
        <f>VENTAS[[#This Row],[Cantidad]]*VENTAS[[#This Row],[Precio Venta]]</f>
        <v>13</v>
      </c>
      <c r="J1035" s="59">
        <f>IF(VENTAS[[#This Row],[Nombre del Gestor]]&gt;1,  VENTAS[[#This Row],[Total]]*10%, 0)</f>
        <v>1.3</v>
      </c>
      <c r="K1035" s="59">
        <f>IFERROR(VLOOKUP(VENTAS[[#This Row],[Código del producto Vendido]],STOCK[],16,FALSE)*VENTAS[[#This Row],[Cantidad]] + VLOOKUP(VENTAS[[#This Row],[Código del producto Vendido]],STOCK[],19,FALSE)*VENTAS[[#This Row],[Cantidad]],VENTAS[[#This Row],[Total]])</f>
        <v>8.61</v>
      </c>
      <c r="L1035" s="59">
        <f>VENTAS[[#This Row],[Total]]-VENTAS[[#This Row],[Comisión 10%]]-VENTAS[[#This Row],[Costo SIN Comision]]</f>
        <v>3.09</v>
      </c>
      <c r="M1035" s="59"/>
    </row>
    <row r="1036" spans="1:13" ht="20" customHeight="1">
      <c r="A1036" s="56">
        <v>45477</v>
      </c>
      <c r="B1036" s="57"/>
      <c r="C1036" s="57"/>
      <c r="D1036" s="57" t="s">
        <v>2014</v>
      </c>
      <c r="E1036" s="57" t="s">
        <v>1009</v>
      </c>
      <c r="F1036" s="58" t="str">
        <f>IFERROR(VLOOKUP(VENTAS[[#This Row],[Código del producto Vendido]],STOCK[],5,FALSE),"-")</f>
        <v>Vestido camisero con estampado y cinturón </v>
      </c>
      <c r="G1036" s="58">
        <v>1</v>
      </c>
      <c r="H1036" s="59">
        <v>28</v>
      </c>
      <c r="I1036" s="59">
        <f>VENTAS[[#This Row],[Cantidad]]*VENTAS[[#This Row],[Precio Venta]]</f>
        <v>28</v>
      </c>
      <c r="J1036" s="59">
        <f>IF(VENTAS[[#This Row],[Nombre del Gestor]]&gt;1,  VENTAS[[#This Row],[Total]]*10%, 0)</f>
        <v>2.8000000000000003</v>
      </c>
      <c r="K1036" s="59">
        <f>IFERROR(VLOOKUP(VENTAS[[#This Row],[Código del producto Vendido]],STOCK[],16,FALSE)*VENTAS[[#This Row],[Cantidad]] + VLOOKUP(VENTAS[[#This Row],[Código del producto Vendido]],STOCK[],19,FALSE)*VENTAS[[#This Row],[Cantidad]],VENTAS[[#This Row],[Total]])</f>
        <v>17.649999999999999</v>
      </c>
      <c r="L1036" s="59">
        <f>VENTAS[[#This Row],[Total]]-VENTAS[[#This Row],[Comisión 10%]]-VENTAS[[#This Row],[Costo SIN Comision]]</f>
        <v>7.5500000000000007</v>
      </c>
      <c r="M1036" s="59"/>
    </row>
    <row r="1037" spans="1:13" ht="20" customHeight="1">
      <c r="A1037" s="56">
        <v>45476</v>
      </c>
      <c r="B1037" s="57"/>
      <c r="C1037" s="57"/>
      <c r="D1037" s="57" t="s">
        <v>2014</v>
      </c>
      <c r="E1037" s="57" t="s">
        <v>2489</v>
      </c>
      <c r="F1037" s="58" t="str">
        <f>IFERROR(VLOOKUP(VENTAS[[#This Row],[Código del producto Vendido]],STOCK[],5,FALSE),"-")</f>
        <v>Pullover Dazy cuello redondo Blanco</v>
      </c>
      <c r="G1037" s="58">
        <v>1</v>
      </c>
      <c r="H1037" s="59">
        <v>13</v>
      </c>
      <c r="I1037" s="59">
        <f>VENTAS[[#This Row],[Cantidad]]*VENTAS[[#This Row],[Precio Venta]]</f>
        <v>13</v>
      </c>
      <c r="J1037" s="59">
        <f>IF(VENTAS[[#This Row],[Nombre del Gestor]]&gt;1,  VENTAS[[#This Row],[Total]]*10%, 0)</f>
        <v>1.3</v>
      </c>
      <c r="K1037" s="59">
        <f>IFERROR(VLOOKUP(VENTAS[[#This Row],[Código del producto Vendido]],STOCK[],16,FALSE)*VENTAS[[#This Row],[Cantidad]] + VLOOKUP(VENTAS[[#This Row],[Código del producto Vendido]],STOCK[],19,FALSE)*VENTAS[[#This Row],[Cantidad]],VENTAS[[#This Row],[Total]])</f>
        <v>8.61</v>
      </c>
      <c r="L1037" s="59">
        <f>VENTAS[[#This Row],[Total]]-VENTAS[[#This Row],[Comisión 10%]]-VENTAS[[#This Row],[Costo SIN Comision]]</f>
        <v>3.09</v>
      </c>
      <c r="M1037" s="59"/>
    </row>
    <row r="1038" spans="1:13" ht="20" customHeight="1">
      <c r="A1038" s="56">
        <v>45476</v>
      </c>
      <c r="B1038" s="57"/>
      <c r="C1038" s="57"/>
      <c r="D1038" s="57" t="s">
        <v>2014</v>
      </c>
      <c r="E1038" s="57" t="s">
        <v>1044</v>
      </c>
      <c r="F1038" s="58" t="str">
        <f>IFERROR(VLOOKUP(VENTAS[[#This Row],[Código del producto Vendido]],STOCK[],5,FALSE),"-")</f>
        <v>Pullover negro cuello redondo</v>
      </c>
      <c r="G1038" s="58">
        <v>1</v>
      </c>
      <c r="H1038" s="59">
        <v>13</v>
      </c>
      <c r="I1038" s="59">
        <f>VENTAS[[#This Row],[Cantidad]]*VENTAS[[#This Row],[Precio Venta]]</f>
        <v>13</v>
      </c>
      <c r="J1038" s="59">
        <f>IF(VENTAS[[#This Row],[Nombre del Gestor]]&gt;1,  VENTAS[[#This Row],[Total]]*10%, 0)</f>
        <v>1.3</v>
      </c>
      <c r="K1038" s="59">
        <f>IFERROR(VLOOKUP(VENTAS[[#This Row],[Código del producto Vendido]],STOCK[],16,FALSE)*VENTAS[[#This Row],[Cantidad]] + VLOOKUP(VENTAS[[#This Row],[Código del producto Vendido]],STOCK[],19,FALSE)*VENTAS[[#This Row],[Cantidad]],VENTAS[[#This Row],[Total]])</f>
        <v>8.5300000000000011</v>
      </c>
      <c r="L1038" s="59">
        <f>VENTAS[[#This Row],[Total]]-VENTAS[[#This Row],[Comisión 10%]]-VENTAS[[#This Row],[Costo SIN Comision]]</f>
        <v>3.1699999999999982</v>
      </c>
      <c r="M1038" s="59"/>
    </row>
    <row r="1039" spans="1:13" ht="20" customHeight="1">
      <c r="A1039" s="56">
        <v>45476</v>
      </c>
      <c r="B1039" s="57"/>
      <c r="C1039" s="57"/>
      <c r="D1039" s="57" t="s">
        <v>2014</v>
      </c>
      <c r="E1039" s="57" t="s">
        <v>2279</v>
      </c>
      <c r="F1039" s="58" t="str">
        <f>IFERROR(VLOOKUP(VENTAS[[#This Row],[Código del producto Vendido]],STOCK[],5,FALSE),"-")</f>
        <v>Falda Bohemia de mezclilla de cintura alta con detalles de botón</v>
      </c>
      <c r="G1039" s="58">
        <v>1</v>
      </c>
      <c r="H1039" s="59">
        <v>30</v>
      </c>
      <c r="I1039" s="59">
        <f>VENTAS[[#This Row],[Cantidad]]*VENTAS[[#This Row],[Precio Venta]]</f>
        <v>30</v>
      </c>
      <c r="J1039" s="59">
        <f>IF(VENTAS[[#This Row],[Nombre del Gestor]]&gt;1,  VENTAS[[#This Row],[Total]]*10%, 0)</f>
        <v>3</v>
      </c>
      <c r="K1039" s="59">
        <f>IFERROR(VLOOKUP(VENTAS[[#This Row],[Código del producto Vendido]],STOCK[],16,FALSE)*VENTAS[[#This Row],[Cantidad]] + VLOOKUP(VENTAS[[#This Row],[Código del producto Vendido]],STOCK[],19,FALSE)*VENTAS[[#This Row],[Cantidad]],VENTAS[[#This Row],[Total]])</f>
        <v>7.05</v>
      </c>
      <c r="L1039" s="59">
        <f>VENTAS[[#This Row],[Total]]-VENTAS[[#This Row],[Comisión 10%]]-VENTAS[[#This Row],[Costo SIN Comision]]</f>
        <v>19.95</v>
      </c>
      <c r="M1039" s="59"/>
    </row>
    <row r="1040" spans="1:13" ht="20" customHeight="1">
      <c r="A1040" s="56">
        <v>45476</v>
      </c>
      <c r="B1040" s="57"/>
      <c r="C1040" s="57" t="s">
        <v>237</v>
      </c>
      <c r="D1040" s="57" t="s">
        <v>2488</v>
      </c>
      <c r="E1040" s="57" t="s">
        <v>1455</v>
      </c>
      <c r="F1040" s="58" t="str">
        <f>IFERROR(VLOOKUP(VENTAS[[#This Row],[Código del producto Vendido]],STOCK[],5,FALSE),"-")</f>
        <v>Mono elegante con mangas de vuelo</v>
      </c>
      <c r="G1040" s="58">
        <v>1</v>
      </c>
      <c r="H1040" s="59">
        <v>30</v>
      </c>
      <c r="I1040" s="59">
        <f>VENTAS[[#This Row],[Cantidad]]*VENTAS[[#This Row],[Precio Venta]]</f>
        <v>30</v>
      </c>
      <c r="J1040" s="59">
        <f>IF(VENTAS[[#This Row],[Nombre del Gestor]]&gt;1,  VENTAS[[#This Row],[Total]]*10%, 0)</f>
        <v>3</v>
      </c>
      <c r="K1040" s="59">
        <f>IFERROR(VLOOKUP(VENTAS[[#This Row],[Código del producto Vendido]],STOCK[],16,FALSE)*VENTAS[[#This Row],[Cantidad]] + VLOOKUP(VENTAS[[#This Row],[Código del producto Vendido]],STOCK[],19,FALSE)*VENTAS[[#This Row],[Cantidad]],VENTAS[[#This Row],[Total]])</f>
        <v>17.8</v>
      </c>
      <c r="L1040" s="59">
        <f>VENTAS[[#This Row],[Total]]-VENTAS[[#This Row],[Comisión 10%]]-VENTAS[[#This Row],[Costo SIN Comision]]</f>
        <v>9.1999999999999993</v>
      </c>
      <c r="M1040" s="59"/>
    </row>
    <row r="1041" spans="1:13" ht="20" customHeight="1">
      <c r="A1041" s="56">
        <v>45476</v>
      </c>
      <c r="B1041" s="57"/>
      <c r="C1041" s="57" t="s">
        <v>2523</v>
      </c>
      <c r="D1041" s="57" t="s">
        <v>2488</v>
      </c>
      <c r="E1041" s="57" t="s">
        <v>2475</v>
      </c>
      <c r="F1041" s="58" t="str">
        <f>IFERROR(VLOOKUP(VENTAS[[#This Row],[Código del producto Vendido]],STOCK[],5,FALSE),"-")</f>
        <v>Cinturón básico grueso Camel</v>
      </c>
      <c r="G1041" s="58">
        <v>1</v>
      </c>
      <c r="H1041" s="59">
        <v>10</v>
      </c>
      <c r="I1041" s="59">
        <f>VENTAS[[#This Row],[Cantidad]]*VENTAS[[#This Row],[Precio Venta]]</f>
        <v>10</v>
      </c>
      <c r="J1041" s="59">
        <f>IF(VENTAS[[#This Row],[Nombre del Gestor]]&gt;1,  VENTAS[[#This Row],[Total]]*10%, 0)</f>
        <v>1</v>
      </c>
      <c r="K1041" s="59">
        <f>IFERROR(VLOOKUP(VENTAS[[#This Row],[Código del producto Vendido]],STOCK[],16,FALSE)*VENTAS[[#This Row],[Cantidad]] + VLOOKUP(VENTAS[[#This Row],[Código del producto Vendido]],STOCK[],19,FALSE)*VENTAS[[#This Row],[Cantidad]],VENTAS[[#This Row],[Total]])</f>
        <v>3.7647058823529411</v>
      </c>
      <c r="L1041" s="59">
        <f>VENTAS[[#This Row],[Total]]-VENTAS[[#This Row],[Comisión 10%]]-VENTAS[[#This Row],[Costo SIN Comision]]</f>
        <v>5.2352941176470589</v>
      </c>
      <c r="M1041" s="59"/>
    </row>
    <row r="1042" spans="1:13" ht="20" customHeight="1">
      <c r="A1042" s="56">
        <v>45480</v>
      </c>
      <c r="B1042" s="57"/>
      <c r="C1042" s="57"/>
      <c r="D1042" s="57" t="s">
        <v>2014</v>
      </c>
      <c r="E1042" s="57" t="s">
        <v>1111</v>
      </c>
      <c r="F1042" s="58" t="str">
        <f>IFERROR(VLOOKUP(VENTAS[[#This Row],[Código del producto Vendido]],STOCK[],5,FALSE),"-")</f>
        <v>Blazer Carmelita oscuro (hacer foto)</v>
      </c>
      <c r="G1042" s="58">
        <v>1</v>
      </c>
      <c r="H1042" s="59">
        <v>40</v>
      </c>
      <c r="I1042" s="59">
        <f>VENTAS[[#This Row],[Cantidad]]*VENTAS[[#This Row],[Precio Venta]]</f>
        <v>40</v>
      </c>
      <c r="J1042" s="59">
        <f>IF(VENTAS[[#This Row],[Nombre del Gestor]]&gt;1,  VENTAS[[#This Row],[Total]]*10%, 0)</f>
        <v>4</v>
      </c>
      <c r="K1042" s="59">
        <f>IFERROR(VLOOKUP(VENTAS[[#This Row],[Código del producto Vendido]],STOCK[],16,FALSE)*VENTAS[[#This Row],[Cantidad]] + VLOOKUP(VENTAS[[#This Row],[Código del producto Vendido]],STOCK[],19,FALSE)*VENTAS[[#This Row],[Cantidad]],VENTAS[[#This Row],[Total]])</f>
        <v>24.75</v>
      </c>
      <c r="L1042" s="59">
        <f>VENTAS[[#This Row],[Total]]-VENTAS[[#This Row],[Comisión 10%]]-VENTAS[[#This Row],[Costo SIN Comision]]</f>
        <v>11.25</v>
      </c>
      <c r="M1042" s="59"/>
    </row>
    <row r="1043" spans="1:13" ht="20" customHeight="1">
      <c r="A1043" s="56">
        <v>45480</v>
      </c>
      <c r="B1043" s="57"/>
      <c r="C1043" s="57"/>
      <c r="D1043" s="57" t="s">
        <v>2014</v>
      </c>
      <c r="E1043" s="57" t="s">
        <v>1812</v>
      </c>
      <c r="F1043" s="58" t="str">
        <f>IFERROR(VLOOKUP(VENTAS[[#This Row],[Código del producto Vendido]],STOCK[],5,FALSE),"-")</f>
        <v>Blazer entallado</v>
      </c>
      <c r="G1043" s="58">
        <v>1</v>
      </c>
      <c r="H1043" s="59">
        <v>40</v>
      </c>
      <c r="I1043" s="59">
        <f>VENTAS[[#This Row],[Cantidad]]*VENTAS[[#This Row],[Precio Venta]]</f>
        <v>40</v>
      </c>
      <c r="J1043" s="59">
        <f>IF(VENTAS[[#This Row],[Nombre del Gestor]]&gt;1,  VENTAS[[#This Row],[Total]]*10%, 0)</f>
        <v>4</v>
      </c>
      <c r="K1043" s="59">
        <f>IFERROR(VLOOKUP(VENTAS[[#This Row],[Código del producto Vendido]],STOCK[],16,FALSE)*VENTAS[[#This Row],[Cantidad]] + VLOOKUP(VENTAS[[#This Row],[Código del producto Vendido]],STOCK[],19,FALSE)*VENTAS[[#This Row],[Cantidad]],VENTAS[[#This Row],[Total]])</f>
        <v>24.29</v>
      </c>
      <c r="L1043" s="59">
        <f>VENTAS[[#This Row],[Total]]-VENTAS[[#This Row],[Comisión 10%]]-VENTAS[[#This Row],[Costo SIN Comision]]</f>
        <v>11.71</v>
      </c>
      <c r="M1043" s="59"/>
    </row>
    <row r="1044" spans="1:13" ht="20" customHeight="1">
      <c r="A1044" s="56">
        <v>45480</v>
      </c>
      <c r="B1044" s="57"/>
      <c r="C1044" s="57"/>
      <c r="D1044" s="57" t="s">
        <v>2014</v>
      </c>
      <c r="E1044" s="57" t="s">
        <v>747</v>
      </c>
      <c r="F1044" s="58" t="str">
        <f>IFERROR(VLOOKUP(VENTAS[[#This Row],[Código del producto Vendido]],STOCK[],5,FALSE),"-")</f>
        <v>Vestido vaporoso</v>
      </c>
      <c r="G1044" s="58">
        <v>1</v>
      </c>
      <c r="H1044" s="59">
        <v>17</v>
      </c>
      <c r="I1044" s="59">
        <f>VENTAS[[#This Row],[Cantidad]]*VENTAS[[#This Row],[Precio Venta]]</f>
        <v>17</v>
      </c>
      <c r="J1044" s="59">
        <f>IF(VENTAS[[#This Row],[Nombre del Gestor]]&gt;1,  VENTAS[[#This Row],[Total]]*10%, 0)</f>
        <v>1.7000000000000002</v>
      </c>
      <c r="K1044" s="59">
        <f>IFERROR(VLOOKUP(VENTAS[[#This Row],[Código del producto Vendido]],STOCK[],16,FALSE)*VENTAS[[#This Row],[Cantidad]] + VLOOKUP(VENTAS[[#This Row],[Código del producto Vendido]],STOCK[],19,FALSE)*VENTAS[[#This Row],[Cantidad]],VENTAS[[#This Row],[Total]])</f>
        <v>10.722222222222221</v>
      </c>
      <c r="L1044" s="59">
        <f>VENTAS[[#This Row],[Total]]-VENTAS[[#This Row],[Comisión 10%]]-VENTAS[[#This Row],[Costo SIN Comision]]</f>
        <v>4.5777777777777793</v>
      </c>
      <c r="M1044" s="59"/>
    </row>
    <row r="1045" spans="1:13" ht="20" customHeight="1">
      <c r="A1045" s="56">
        <v>45476</v>
      </c>
      <c r="B1045" s="57"/>
      <c r="C1045" s="57"/>
      <c r="D1045" s="57" t="s">
        <v>2488</v>
      </c>
      <c r="E1045" s="57" t="s">
        <v>2355</v>
      </c>
      <c r="F1045" s="58" t="str">
        <f>IFERROR(VLOOKUP(VENTAS[[#This Row],[Código del producto Vendido]],STOCK[],5,FALSE),"-")</f>
        <v>Espejuelos rectangulares unisex</v>
      </c>
      <c r="G1045" s="58">
        <v>1</v>
      </c>
      <c r="H1045" s="59">
        <v>10</v>
      </c>
      <c r="I1045" s="59">
        <f>VENTAS[[#This Row],[Cantidad]]*VENTAS[[#This Row],[Precio Venta]]</f>
        <v>10</v>
      </c>
      <c r="J1045" s="59">
        <f>IF(VENTAS[[#This Row],[Nombre del Gestor]]&gt;1,  VENTAS[[#This Row],[Total]]*10%, 0)</f>
        <v>1</v>
      </c>
      <c r="K1045" s="59">
        <f>IFERROR(VLOOKUP(VENTAS[[#This Row],[Código del producto Vendido]],STOCK[],16,FALSE)*VENTAS[[#This Row],[Cantidad]] + VLOOKUP(VENTAS[[#This Row],[Código del producto Vendido]],STOCK[],19,FALSE)*VENTAS[[#This Row],[Cantidad]],VENTAS[[#This Row],[Total]])</f>
        <v>6.3312499999999998</v>
      </c>
      <c r="L1045" s="59">
        <f>VENTAS[[#This Row],[Total]]-VENTAS[[#This Row],[Comisión 10%]]-VENTAS[[#This Row],[Costo SIN Comision]]</f>
        <v>2.6687500000000002</v>
      </c>
      <c r="M1045" s="59"/>
    </row>
    <row r="1046" spans="1:13" ht="20" customHeight="1">
      <c r="A1046" s="56">
        <v>45476</v>
      </c>
      <c r="B1046" s="57"/>
      <c r="C1046" s="57"/>
      <c r="D1046" s="57" t="s">
        <v>2488</v>
      </c>
      <c r="E1046" s="57" t="s">
        <v>602</v>
      </c>
      <c r="F1046" s="58" t="str">
        <f>IFERROR(VLOOKUP(VENTAS[[#This Row],[Código del producto Vendido]],STOCK[],5,FALSE),"-")</f>
        <v>Vestido moca ajustado</v>
      </c>
      <c r="G1046" s="58">
        <v>1</v>
      </c>
      <c r="H1046" s="59">
        <v>18</v>
      </c>
      <c r="I1046" s="59">
        <f>VENTAS[[#This Row],[Cantidad]]*VENTAS[[#This Row],[Precio Venta]]</f>
        <v>18</v>
      </c>
      <c r="J1046" s="59">
        <f>IF(VENTAS[[#This Row],[Nombre del Gestor]]&gt;1,  VENTAS[[#This Row],[Total]]*10%, 0)</f>
        <v>1.8</v>
      </c>
      <c r="K1046" s="59">
        <f>IFERROR(VLOOKUP(VENTAS[[#This Row],[Código del producto Vendido]],STOCK[],16,FALSE)*VENTAS[[#This Row],[Cantidad]] + VLOOKUP(VENTAS[[#This Row],[Código del producto Vendido]],STOCK[],19,FALSE)*VENTAS[[#This Row],[Cantidad]],VENTAS[[#This Row],[Total]])</f>
        <v>12.515555555555554</v>
      </c>
      <c r="L1046" s="59">
        <f>VENTAS[[#This Row],[Total]]-VENTAS[[#This Row],[Comisión 10%]]-VENTAS[[#This Row],[Costo SIN Comision]]</f>
        <v>3.6844444444444449</v>
      </c>
      <c r="M1046" s="59"/>
    </row>
    <row r="1047" spans="1:13" ht="20" customHeight="1">
      <c r="A1047" s="56">
        <v>45479</v>
      </c>
      <c r="B1047" s="57"/>
      <c r="C1047" s="57"/>
      <c r="D1047" s="57" t="s">
        <v>2488</v>
      </c>
      <c r="E1047" s="57" t="s">
        <v>2358</v>
      </c>
      <c r="F1047" s="58" t="str">
        <f>IFERROR(VLOOKUP(VENTAS[[#This Row],[Código del producto Vendido]],STOCK[],5,FALSE),"-")</f>
        <v>Sombrero de protección Verano fashionista</v>
      </c>
      <c r="G1047" s="58">
        <v>1</v>
      </c>
      <c r="H1047" s="59">
        <v>15</v>
      </c>
      <c r="I1047" s="59">
        <f>VENTAS[[#This Row],[Cantidad]]*VENTAS[[#This Row],[Precio Venta]]</f>
        <v>15</v>
      </c>
      <c r="J1047" s="59">
        <f>IF(VENTAS[[#This Row],[Nombre del Gestor]]&gt;1,  VENTAS[[#This Row],[Total]]*10%, 0)</f>
        <v>1.5</v>
      </c>
      <c r="K1047" s="59">
        <f>IFERROR(VLOOKUP(VENTAS[[#This Row],[Código del producto Vendido]],STOCK[],16,FALSE)*VENTAS[[#This Row],[Cantidad]] + VLOOKUP(VENTAS[[#This Row],[Código del producto Vendido]],STOCK[],19,FALSE)*VENTAS[[#This Row],[Cantidad]],VENTAS[[#This Row],[Total]])</f>
        <v>8.551874999999999</v>
      </c>
      <c r="L1047" s="59">
        <f>VENTAS[[#This Row],[Total]]-VENTAS[[#This Row],[Comisión 10%]]-VENTAS[[#This Row],[Costo SIN Comision]]</f>
        <v>4.948125000000001</v>
      </c>
      <c r="M1047" s="59"/>
    </row>
    <row r="1048" spans="1:13" ht="20" customHeight="1">
      <c r="A1048" s="56">
        <v>45478</v>
      </c>
      <c r="B1048" s="57"/>
      <c r="C1048" s="57"/>
      <c r="D1048" s="57" t="s">
        <v>2495</v>
      </c>
      <c r="E1048" s="57" t="s">
        <v>1246</v>
      </c>
      <c r="F1048" s="58" t="str">
        <f>IFERROR(VLOOKUP(VENTAS[[#This Row],[Código del producto Vendido]],STOCK[],5,FALSE),"-")</f>
        <v>Pantaloneta con abertura y bolsillos</v>
      </c>
      <c r="G1048" s="58">
        <v>1</v>
      </c>
      <c r="H1048" s="59">
        <v>23</v>
      </c>
      <c r="I1048" s="59">
        <f>VENTAS[[#This Row],[Cantidad]]*VENTAS[[#This Row],[Precio Venta]]</f>
        <v>23</v>
      </c>
      <c r="J1048" s="59">
        <f>IF(VENTAS[[#This Row],[Nombre del Gestor]]&gt;1,  VENTAS[[#This Row],[Total]]*10%, 0)</f>
        <v>2.3000000000000003</v>
      </c>
      <c r="K1048" s="59">
        <f>IFERROR(VLOOKUP(VENTAS[[#This Row],[Código del producto Vendido]],STOCK[],16,FALSE)*VENTAS[[#This Row],[Cantidad]] + VLOOKUP(VENTAS[[#This Row],[Código del producto Vendido]],STOCK[],19,FALSE)*VENTAS[[#This Row],[Cantidad]],VENTAS[[#This Row],[Total]])</f>
        <v>14.22</v>
      </c>
      <c r="L1048" s="59">
        <f>VENTAS[[#This Row],[Total]]-VENTAS[[#This Row],[Comisión 10%]]-VENTAS[[#This Row],[Costo SIN Comision]]</f>
        <v>6.4799999999999986</v>
      </c>
      <c r="M1048" s="59"/>
    </row>
    <row r="1049" spans="1:13" ht="20" customHeight="1">
      <c r="A1049" s="56">
        <v>45478</v>
      </c>
      <c r="B1049" s="57"/>
      <c r="C1049" s="57"/>
      <c r="D1049" s="57" t="s">
        <v>2495</v>
      </c>
      <c r="E1049" s="57" t="s">
        <v>2306</v>
      </c>
      <c r="F1049" s="58" t="str">
        <f>IFERROR(VLOOKUP(VENTAS[[#This Row],[Código del producto Vendido]],STOCK[],5,FALSE),"-")</f>
        <v>vestido Boho con tirantes de spaguetti y abertura</v>
      </c>
      <c r="G1049" s="58">
        <v>1</v>
      </c>
      <c r="H1049" s="59">
        <v>30</v>
      </c>
      <c r="I1049" s="59">
        <f>VENTAS[[#This Row],[Cantidad]]*VENTAS[[#This Row],[Precio Venta]]</f>
        <v>30</v>
      </c>
      <c r="J1049" s="59">
        <f>IF(VENTAS[[#This Row],[Nombre del Gestor]]&gt;1,  VENTAS[[#This Row],[Total]]*10%, 0)</f>
        <v>3</v>
      </c>
      <c r="K1049" s="59">
        <f>IFERROR(VLOOKUP(VENTAS[[#This Row],[Código del producto Vendido]],STOCK[],16,FALSE)*VENTAS[[#This Row],[Cantidad]] + VLOOKUP(VENTAS[[#This Row],[Código del producto Vendido]],STOCK[],19,FALSE)*VENTAS[[#This Row],[Cantidad]],VENTAS[[#This Row],[Total]])</f>
        <v>16.09</v>
      </c>
      <c r="L1049" s="59">
        <f>VENTAS[[#This Row],[Total]]-VENTAS[[#This Row],[Comisión 10%]]-VENTAS[[#This Row],[Costo SIN Comision]]</f>
        <v>10.91</v>
      </c>
      <c r="M1049" s="59"/>
    </row>
    <row r="1050" spans="1:13" ht="20" customHeight="1">
      <c r="A1050" s="56">
        <v>45478</v>
      </c>
      <c r="B1050" s="57"/>
      <c r="C1050" s="57"/>
      <c r="D1050" s="57" t="s">
        <v>2495</v>
      </c>
      <c r="E1050" s="57" t="s">
        <v>2490</v>
      </c>
      <c r="F1050" s="58" t="str">
        <f>IFERROR(VLOOKUP(VENTAS[[#This Row],[Código del producto Vendido]],STOCK[],5,FALSE),"-")</f>
        <v>Pullover Dazy cuello redondo Negro</v>
      </c>
      <c r="G1050" s="58">
        <v>1</v>
      </c>
      <c r="H1050" s="59">
        <v>13</v>
      </c>
      <c r="I1050" s="59">
        <f>VENTAS[[#This Row],[Cantidad]]*VENTAS[[#This Row],[Precio Venta]]</f>
        <v>13</v>
      </c>
      <c r="J1050" s="59">
        <f>IF(VENTAS[[#This Row],[Nombre del Gestor]]&gt;1,  VENTAS[[#This Row],[Total]]*10%, 0)</f>
        <v>1.3</v>
      </c>
      <c r="K1050" s="59">
        <f>IFERROR(VLOOKUP(VENTAS[[#This Row],[Código del producto Vendido]],STOCK[],16,FALSE)*VENTAS[[#This Row],[Cantidad]] + VLOOKUP(VENTAS[[#This Row],[Código del producto Vendido]],STOCK[],19,FALSE)*VENTAS[[#This Row],[Cantidad]],VENTAS[[#This Row],[Total]])</f>
        <v>7.61</v>
      </c>
      <c r="L1050" s="59">
        <f>VENTAS[[#This Row],[Total]]-VENTAS[[#This Row],[Comisión 10%]]-VENTAS[[#This Row],[Costo SIN Comision]]</f>
        <v>4.089999999999999</v>
      </c>
      <c r="M1050" s="59"/>
    </row>
    <row r="1051" spans="1:13" ht="20" customHeight="1">
      <c r="A1051" s="56">
        <v>45478</v>
      </c>
      <c r="B1051" s="57"/>
      <c r="C1051" s="57"/>
      <c r="D1051" s="57" t="s">
        <v>2495</v>
      </c>
      <c r="E1051" s="57" t="s">
        <v>1761</v>
      </c>
      <c r="F1051" s="58" t="str">
        <f>IFERROR(VLOOKUP(VENTAS[[#This Row],[Código del producto Vendido]],STOCK[],5,FALSE),"-")</f>
        <v xml:space="preserve">Pantalón Palazzo </v>
      </c>
      <c r="G1051" s="58">
        <v>1</v>
      </c>
      <c r="H1051" s="59">
        <v>30</v>
      </c>
      <c r="I1051" s="59">
        <f>VENTAS[[#This Row],[Cantidad]]*VENTAS[[#This Row],[Precio Venta]]</f>
        <v>30</v>
      </c>
      <c r="J1051" s="59">
        <f>IF(VENTAS[[#This Row],[Nombre del Gestor]]&gt;1,  VENTAS[[#This Row],[Total]]*10%, 0)</f>
        <v>3</v>
      </c>
      <c r="K1051" s="59">
        <f>IFERROR(VLOOKUP(VENTAS[[#This Row],[Código del producto Vendido]],STOCK[],16,FALSE)*VENTAS[[#This Row],[Cantidad]] + VLOOKUP(VENTAS[[#This Row],[Código del producto Vendido]],STOCK[],19,FALSE)*VENTAS[[#This Row],[Cantidad]],VENTAS[[#This Row],[Total]])</f>
        <v>16.79</v>
      </c>
      <c r="L1051" s="59">
        <f>VENTAS[[#This Row],[Total]]-VENTAS[[#This Row],[Comisión 10%]]-VENTAS[[#This Row],[Costo SIN Comision]]</f>
        <v>10.210000000000001</v>
      </c>
      <c r="M1051" s="59"/>
    </row>
    <row r="1052" spans="1:13" ht="20" customHeight="1">
      <c r="A1052" s="56">
        <v>45476</v>
      </c>
      <c r="B1052" s="57"/>
      <c r="C1052" s="57"/>
      <c r="D1052" s="57" t="s">
        <v>2495</v>
      </c>
      <c r="E1052" s="57" t="s">
        <v>1833</v>
      </c>
      <c r="F1052" s="58" t="str">
        <f>IFERROR(VLOOKUP(VENTAS[[#This Row],[Código del producto Vendido]],STOCK[],5,FALSE),"-")</f>
        <v>Sujetador Invisible Suave sin tirantes</v>
      </c>
      <c r="G1052" s="58">
        <v>1</v>
      </c>
      <c r="H1052" s="59">
        <v>12</v>
      </c>
      <c r="I1052" s="59">
        <f>VENTAS[[#This Row],[Cantidad]]*VENTAS[[#This Row],[Precio Venta]]</f>
        <v>12</v>
      </c>
      <c r="J1052" s="59">
        <f>IF(VENTAS[[#This Row],[Nombre del Gestor]]&gt;1,  VENTAS[[#This Row],[Total]]*10%, 0)</f>
        <v>1.2000000000000002</v>
      </c>
      <c r="K1052" s="59">
        <f>IFERROR(VLOOKUP(VENTAS[[#This Row],[Código del producto Vendido]],STOCK[],16,FALSE)*VENTAS[[#This Row],[Cantidad]] + VLOOKUP(VENTAS[[#This Row],[Código del producto Vendido]],STOCK[],19,FALSE)*VENTAS[[#This Row],[Cantidad]],VENTAS[[#This Row],[Total]])</f>
        <v>4.97</v>
      </c>
      <c r="L1052" s="59">
        <f>VENTAS[[#This Row],[Total]]-VENTAS[[#This Row],[Comisión 10%]]-VENTAS[[#This Row],[Costo SIN Comision]]</f>
        <v>5.830000000000001</v>
      </c>
      <c r="M1052" s="59"/>
    </row>
    <row r="1053" spans="1:13" ht="20" customHeight="1">
      <c r="A1053" s="56">
        <v>45476</v>
      </c>
      <c r="B1053" s="57"/>
      <c r="C1053" s="57"/>
      <c r="D1053" s="57" t="s">
        <v>2495</v>
      </c>
      <c r="E1053" s="57" t="s">
        <v>1434</v>
      </c>
      <c r="F1053" s="58" t="str">
        <f>IFERROR(VLOOKUP(VENTAS[[#This Row],[Código del producto Vendido]],STOCK[],5,FALSE),"-")</f>
        <v>Mono palazzo</v>
      </c>
      <c r="G1053" s="58">
        <v>1</v>
      </c>
      <c r="H1053" s="59">
        <v>30</v>
      </c>
      <c r="I1053" s="59">
        <f>VENTAS[[#This Row],[Cantidad]]*VENTAS[[#This Row],[Precio Venta]]</f>
        <v>30</v>
      </c>
      <c r="J1053" s="59">
        <f>IF(VENTAS[[#This Row],[Nombre del Gestor]]&gt;1,  VENTAS[[#This Row],[Total]]*10%, 0)</f>
        <v>3</v>
      </c>
      <c r="K1053" s="59">
        <f>IFERROR(VLOOKUP(VENTAS[[#This Row],[Código del producto Vendido]],STOCK[],16,FALSE)*VENTAS[[#This Row],[Cantidad]] + VLOOKUP(VENTAS[[#This Row],[Código del producto Vendido]],STOCK[],19,FALSE)*VENTAS[[#This Row],[Cantidad]],VENTAS[[#This Row],[Total]])</f>
        <v>17.87</v>
      </c>
      <c r="L1053" s="59">
        <f>VENTAS[[#This Row],[Total]]-VENTAS[[#This Row],[Comisión 10%]]-VENTAS[[#This Row],[Costo SIN Comision]]</f>
        <v>9.129999999999999</v>
      </c>
      <c r="M1053" s="59"/>
    </row>
    <row r="1054" spans="1:13" ht="20" customHeight="1">
      <c r="A1054" s="56">
        <v>45476</v>
      </c>
      <c r="B1054" s="57"/>
      <c r="C1054" s="57"/>
      <c r="D1054" s="57" t="s">
        <v>2495</v>
      </c>
      <c r="E1054" s="57" t="s">
        <v>1417</v>
      </c>
      <c r="F1054" s="58" t="str">
        <f>IFERROR(VLOOKUP(VENTAS[[#This Row],[Código del producto Vendido]],STOCK[],5,FALSE),"-")</f>
        <v>Vestido Becka</v>
      </c>
      <c r="G1054" s="58">
        <v>1</v>
      </c>
      <c r="H1054" s="59">
        <v>25</v>
      </c>
      <c r="I1054" s="59">
        <f>VENTAS[[#This Row],[Cantidad]]*VENTAS[[#This Row],[Precio Venta]]</f>
        <v>25</v>
      </c>
      <c r="J1054" s="59">
        <f>IF(VENTAS[[#This Row],[Nombre del Gestor]]&gt;1,  VENTAS[[#This Row],[Total]]*10%, 0)</f>
        <v>2.5</v>
      </c>
      <c r="K1054" s="59">
        <f>IFERROR(VLOOKUP(VENTAS[[#This Row],[Código del producto Vendido]],STOCK[],16,FALSE)*VENTAS[[#This Row],[Cantidad]] + VLOOKUP(VENTAS[[#This Row],[Código del producto Vendido]],STOCK[],19,FALSE)*VENTAS[[#This Row],[Cantidad]],VENTAS[[#This Row],[Total]])</f>
        <v>12.4</v>
      </c>
      <c r="L1054" s="59">
        <f>VENTAS[[#This Row],[Total]]-VENTAS[[#This Row],[Comisión 10%]]-VENTAS[[#This Row],[Costo SIN Comision]]</f>
        <v>10.1</v>
      </c>
      <c r="M1054" s="59"/>
    </row>
    <row r="1055" spans="1:13" ht="20" customHeight="1">
      <c r="A1055" s="56">
        <v>45476</v>
      </c>
      <c r="B1055" s="57"/>
      <c r="C1055" s="57"/>
      <c r="D1055" s="57" t="s">
        <v>2495</v>
      </c>
      <c r="E1055" s="57" t="s">
        <v>2490</v>
      </c>
      <c r="F1055" s="58" t="str">
        <f>IFERROR(VLOOKUP(VENTAS[[#This Row],[Código del producto Vendido]],STOCK[],5,FALSE),"-")</f>
        <v>Pullover Dazy cuello redondo Negro</v>
      </c>
      <c r="G1055" s="58">
        <v>1</v>
      </c>
      <c r="H1055" s="59">
        <v>13</v>
      </c>
      <c r="I1055" s="59">
        <f>VENTAS[[#This Row],[Cantidad]]*VENTAS[[#This Row],[Precio Venta]]</f>
        <v>13</v>
      </c>
      <c r="J1055" s="59">
        <f>IF(VENTAS[[#This Row],[Nombre del Gestor]]&gt;1,  VENTAS[[#This Row],[Total]]*10%, 0)</f>
        <v>1.3</v>
      </c>
      <c r="K1055" s="59">
        <f>IFERROR(VLOOKUP(VENTAS[[#This Row],[Código del producto Vendido]],STOCK[],16,FALSE)*VENTAS[[#This Row],[Cantidad]] + VLOOKUP(VENTAS[[#This Row],[Código del producto Vendido]],STOCK[],19,FALSE)*VENTAS[[#This Row],[Cantidad]],VENTAS[[#This Row],[Total]])</f>
        <v>7.61</v>
      </c>
      <c r="L1055" s="59">
        <f>VENTAS[[#This Row],[Total]]-VENTAS[[#This Row],[Comisión 10%]]-VENTAS[[#This Row],[Costo SIN Comision]]</f>
        <v>4.089999999999999</v>
      </c>
      <c r="M1055" s="59"/>
    </row>
    <row r="1056" spans="1:13" ht="20" customHeight="1">
      <c r="A1056" s="56">
        <v>45476</v>
      </c>
      <c r="B1056" s="57"/>
      <c r="C1056" s="57"/>
      <c r="D1056" s="57" t="s">
        <v>2495</v>
      </c>
      <c r="E1056" s="57" t="s">
        <v>1244</v>
      </c>
      <c r="F1056" s="58" t="str">
        <f>IFERROR(VLOOKUP(VENTAS[[#This Row],[Código del producto Vendido]],STOCK[],5,FALSE),"-")</f>
        <v>Top bustier corsetero</v>
      </c>
      <c r="G1056" s="58">
        <v>1</v>
      </c>
      <c r="H1056" s="59">
        <v>10</v>
      </c>
      <c r="I1056" s="59">
        <f>VENTAS[[#This Row],[Cantidad]]*VENTAS[[#This Row],[Precio Venta]]</f>
        <v>10</v>
      </c>
      <c r="J1056" s="59">
        <f>IF(VENTAS[[#This Row],[Nombre del Gestor]]&gt;1,  VENTAS[[#This Row],[Total]]*10%, 0)</f>
        <v>1</v>
      </c>
      <c r="K1056" s="59">
        <f>IFERROR(VLOOKUP(VENTAS[[#This Row],[Código del producto Vendido]],STOCK[],16,FALSE)*VENTAS[[#This Row],[Cantidad]] + VLOOKUP(VENTAS[[#This Row],[Código del producto Vendido]],STOCK[],19,FALSE)*VENTAS[[#This Row],[Cantidad]],VENTAS[[#This Row],[Total]])</f>
        <v>5.5</v>
      </c>
      <c r="L1056" s="59">
        <f>VENTAS[[#This Row],[Total]]-VENTAS[[#This Row],[Comisión 10%]]-VENTAS[[#This Row],[Costo SIN Comision]]</f>
        <v>3.5</v>
      </c>
      <c r="M1056" s="59"/>
    </row>
    <row r="1057" spans="1:13" ht="20" customHeight="1">
      <c r="A1057" s="56">
        <v>45476</v>
      </c>
      <c r="B1057" s="57"/>
      <c r="C1057" s="57"/>
      <c r="D1057" s="57" t="s">
        <v>2495</v>
      </c>
      <c r="E1057" s="57" t="s">
        <v>1008</v>
      </c>
      <c r="F1057" s="58" t="str">
        <f>IFERROR(VLOOKUP(VENTAS[[#This Row],[Código del producto Vendido]],STOCK[],5,FALSE),"-")</f>
        <v>Vestido camisero con estampado y cinturón </v>
      </c>
      <c r="G1057" s="58">
        <v>1</v>
      </c>
      <c r="H1057" s="59">
        <v>28</v>
      </c>
      <c r="I1057" s="59">
        <f>VENTAS[[#This Row],[Cantidad]]*VENTAS[[#This Row],[Precio Venta]]</f>
        <v>28</v>
      </c>
      <c r="J1057" s="59">
        <f>IF(VENTAS[[#This Row],[Nombre del Gestor]]&gt;1,  VENTAS[[#This Row],[Total]]*10%, 0)</f>
        <v>2.8000000000000003</v>
      </c>
      <c r="K1057" s="59">
        <f>IFERROR(VLOOKUP(VENTAS[[#This Row],[Código del producto Vendido]],STOCK[],16,FALSE)*VENTAS[[#This Row],[Cantidad]] + VLOOKUP(VENTAS[[#This Row],[Código del producto Vendido]],STOCK[],19,FALSE)*VENTAS[[#This Row],[Cantidad]],VENTAS[[#This Row],[Total]])</f>
        <v>17.649999999999999</v>
      </c>
      <c r="L1057" s="59">
        <f>VENTAS[[#This Row],[Total]]-VENTAS[[#This Row],[Comisión 10%]]-VENTAS[[#This Row],[Costo SIN Comision]]</f>
        <v>7.5500000000000007</v>
      </c>
      <c r="M1057" s="59"/>
    </row>
    <row r="1058" spans="1:13" ht="20" customHeight="1">
      <c r="A1058" s="56">
        <v>45476</v>
      </c>
      <c r="B1058" s="57"/>
      <c r="C1058" s="57"/>
      <c r="D1058" s="57" t="s">
        <v>2495</v>
      </c>
      <c r="E1058" s="57" t="s">
        <v>1729</v>
      </c>
      <c r="F1058" s="58" t="str">
        <f>IFERROR(VLOOKUP(VENTAS[[#This Row],[Código del producto Vendido]],STOCK[],5,FALSE),"-")</f>
        <v>Chaleco de traje Crema</v>
      </c>
      <c r="G1058" s="58">
        <v>1</v>
      </c>
      <c r="H1058" s="59">
        <v>25</v>
      </c>
      <c r="I1058" s="59">
        <f>VENTAS[[#This Row],[Cantidad]]*VENTAS[[#This Row],[Precio Venta]]</f>
        <v>25</v>
      </c>
      <c r="J1058" s="59">
        <f>IF(VENTAS[[#This Row],[Nombre del Gestor]]&gt;1,  VENTAS[[#This Row],[Total]]*10%, 0)</f>
        <v>2.5</v>
      </c>
      <c r="K1058" s="59">
        <f>IFERROR(VLOOKUP(VENTAS[[#This Row],[Código del producto Vendido]],STOCK[],16,FALSE)*VENTAS[[#This Row],[Cantidad]] + VLOOKUP(VENTAS[[#This Row],[Código del producto Vendido]],STOCK[],19,FALSE)*VENTAS[[#This Row],[Cantidad]],VENTAS[[#This Row],[Total]])</f>
        <v>17.941176470588236</v>
      </c>
      <c r="L1058" s="59">
        <f>VENTAS[[#This Row],[Total]]-VENTAS[[#This Row],[Comisión 10%]]-VENTAS[[#This Row],[Costo SIN Comision]]</f>
        <v>4.5588235294117645</v>
      </c>
      <c r="M1058" s="59"/>
    </row>
    <row r="1059" spans="1:13" ht="20" customHeight="1">
      <c r="A1059" s="56">
        <v>45477</v>
      </c>
      <c r="B1059" s="57"/>
      <c r="C1059" s="57"/>
      <c r="D1059" s="57" t="s">
        <v>2498</v>
      </c>
      <c r="E1059" s="57" t="s">
        <v>763</v>
      </c>
      <c r="F1059" s="58" t="str">
        <f>IFERROR(VLOOKUP(VENTAS[[#This Row],[Código del producto Vendido]],STOCK[],5,FALSE),"-")</f>
        <v>Blusa corta de manga farol</v>
      </c>
      <c r="G1059" s="58">
        <v>1</v>
      </c>
      <c r="H1059" s="59">
        <v>9</v>
      </c>
      <c r="I1059" s="59">
        <f>VENTAS[[#This Row],[Cantidad]]*VENTAS[[#This Row],[Precio Venta]]</f>
        <v>9</v>
      </c>
      <c r="J1059" s="59">
        <f>IF(VENTAS[[#This Row],[Nombre del Gestor]]&gt;1,  VENTAS[[#This Row],[Total]]*10%, 0)</f>
        <v>0.9</v>
      </c>
      <c r="K1059" s="59">
        <f>IFERROR(VLOOKUP(VENTAS[[#This Row],[Código del producto Vendido]],STOCK[],16,FALSE)*VENTAS[[#This Row],[Cantidad]] + VLOOKUP(VENTAS[[#This Row],[Código del producto Vendido]],STOCK[],19,FALSE)*VENTAS[[#This Row],[Cantidad]],VENTAS[[#This Row],[Total]])</f>
        <v>7.5266666666666673</v>
      </c>
      <c r="L1059" s="59">
        <f>VENTAS[[#This Row],[Total]]-VENTAS[[#This Row],[Comisión 10%]]-VENTAS[[#This Row],[Costo SIN Comision]]</f>
        <v>0.57333333333333236</v>
      </c>
      <c r="M1059" s="59"/>
    </row>
    <row r="1060" spans="1:13" ht="20" customHeight="1">
      <c r="A1060" s="56">
        <v>45476</v>
      </c>
      <c r="B1060" s="57"/>
      <c r="C1060" s="57"/>
      <c r="D1060" s="57" t="s">
        <v>2525</v>
      </c>
      <c r="E1060" s="57" t="s">
        <v>1965</v>
      </c>
      <c r="F1060" s="58" t="str">
        <f>IFERROR(VLOOKUP(VENTAS[[#This Row],[Código del producto Vendido]],STOCK[],5,FALSE),"-")</f>
        <v>Blusa de bolas cuello con lazo</v>
      </c>
      <c r="G1060" s="58">
        <v>1</v>
      </c>
      <c r="H1060" s="59">
        <v>3</v>
      </c>
      <c r="I1060" s="59">
        <f>VENTAS[[#This Row],[Cantidad]]*VENTAS[[#This Row],[Precio Venta]]</f>
        <v>3</v>
      </c>
      <c r="J1060" s="59">
        <f>IF(VENTAS[[#This Row],[Nombre del Gestor]]&gt;1,  VENTAS[[#This Row],[Total]]*10%, 0)</f>
        <v>0.30000000000000004</v>
      </c>
      <c r="K1060" s="59">
        <f>IFERROR(VLOOKUP(VENTAS[[#This Row],[Código del producto Vendido]],STOCK[],16,FALSE)*VENTAS[[#This Row],[Cantidad]] + VLOOKUP(VENTAS[[#This Row],[Código del producto Vendido]],STOCK[],19,FALSE)*VENTAS[[#This Row],[Cantidad]],VENTAS[[#This Row],[Total]])</f>
        <v>0</v>
      </c>
      <c r="L1060" s="92">
        <f>VENTAS[[#This Row],[Total]]-VENTAS[[#This Row],[Comisión 10%]]-VENTAS[[#This Row],[Costo SIN Comision]]</f>
        <v>2.7</v>
      </c>
      <c r="M1060" s="59"/>
    </row>
    <row r="1061" spans="1:13" ht="20" customHeight="1">
      <c r="A1061" s="56">
        <v>45478</v>
      </c>
      <c r="B1061" s="57"/>
      <c r="C1061" s="57" t="s">
        <v>2579</v>
      </c>
      <c r="D1061" s="57"/>
      <c r="E1061" s="57" t="s">
        <v>1048</v>
      </c>
      <c r="F1061" s="58" t="str">
        <f>IFERROR(VLOOKUP(VENTAS[[#This Row],[Código del producto Vendido]],STOCK[],5,FALSE),"-")</f>
        <v>Calzado tacón negro</v>
      </c>
      <c r="G1061" s="58">
        <v>1</v>
      </c>
      <c r="H1061" s="59">
        <v>55</v>
      </c>
      <c r="I1061" s="59">
        <f>VENTAS[[#This Row],[Cantidad]]*VENTAS[[#This Row],[Precio Venta]]</f>
        <v>55</v>
      </c>
      <c r="J1061" s="59">
        <f>IF(VENTAS[[#This Row],[Nombre del Gestor]]&gt;1,  VENTAS[[#This Row],[Total]]*10%, 0)</f>
        <v>0</v>
      </c>
      <c r="K1061" s="59">
        <f>IFERROR(VLOOKUP(VENTAS[[#This Row],[Código del producto Vendido]],STOCK[],16,FALSE)*VENTAS[[#This Row],[Cantidad]] + VLOOKUP(VENTAS[[#This Row],[Código del producto Vendido]],STOCK[],19,FALSE)*VENTAS[[#This Row],[Cantidad]],VENTAS[[#This Row],[Total]])</f>
        <v>41.83</v>
      </c>
      <c r="L1061" s="59">
        <f>VENTAS[[#This Row],[Total]]-VENTAS[[#This Row],[Comisión 10%]]-VENTAS[[#This Row],[Costo SIN Comision]]</f>
        <v>13.170000000000002</v>
      </c>
      <c r="M1061" s="59"/>
    </row>
    <row r="1062" spans="1:13" ht="20" customHeight="1">
      <c r="A1062" s="56">
        <v>45474</v>
      </c>
      <c r="B1062" s="57"/>
      <c r="C1062" s="57"/>
      <c r="D1062" s="57" t="s">
        <v>2014</v>
      </c>
      <c r="E1062" s="57" t="s">
        <v>2271</v>
      </c>
      <c r="F1062" s="58" t="str">
        <f>IFERROR(VLOOKUP(VENTAS[[#This Row],[Código del producto Vendido]],STOCK[],5,FALSE),"-")</f>
        <v xml:space="preserve">The Cat TOTE bag tamaño de Gran Capacidad </v>
      </c>
      <c r="G1062" s="58">
        <v>1</v>
      </c>
      <c r="H1062" s="59">
        <v>12</v>
      </c>
      <c r="I1062" s="59">
        <f>VENTAS[[#This Row],[Cantidad]]*VENTAS[[#This Row],[Precio Venta]]</f>
        <v>12</v>
      </c>
      <c r="J1062" s="59">
        <f>IF(VENTAS[[#This Row],[Nombre del Gestor]]&gt;1,  VENTAS[[#This Row],[Total]]*10%, 0)</f>
        <v>1.2000000000000002</v>
      </c>
      <c r="K1062" s="59">
        <f>IFERROR(VLOOKUP(VENTAS[[#This Row],[Código del producto Vendido]],STOCK[],16,FALSE)*VENTAS[[#This Row],[Cantidad]] + VLOOKUP(VENTAS[[#This Row],[Código del producto Vendido]],STOCK[],19,FALSE)*VENTAS[[#This Row],[Cantidad]],VENTAS[[#This Row],[Total]])</f>
        <v>5.58</v>
      </c>
      <c r="L1062" s="59">
        <f>VENTAS[[#This Row],[Total]]-VENTAS[[#This Row],[Comisión 10%]]-VENTAS[[#This Row],[Costo SIN Comision]]</f>
        <v>5.2200000000000006</v>
      </c>
      <c r="M1062" s="59"/>
    </row>
    <row r="1063" spans="1:13" ht="20" customHeight="1">
      <c r="A1063" s="56">
        <v>45488</v>
      </c>
      <c r="B1063" s="57"/>
      <c r="C1063" s="57"/>
      <c r="D1063" s="57" t="s">
        <v>394</v>
      </c>
      <c r="E1063" s="57" t="s">
        <v>2288</v>
      </c>
      <c r="F1063" s="58" t="str">
        <f>IFERROR(VLOOKUP(VENTAS[[#This Row],[Código del producto Vendido]],STOCK[],5,FALSE),"-")</f>
        <v xml:space="preserve">Bañador en color sólido sexy-elegante </v>
      </c>
      <c r="G1063" s="58">
        <v>1</v>
      </c>
      <c r="H1063" s="59">
        <v>20</v>
      </c>
      <c r="I1063" s="59">
        <f>VENTAS[[#This Row],[Cantidad]]*VENTAS[[#This Row],[Precio Venta]]</f>
        <v>20</v>
      </c>
      <c r="J1063" s="59">
        <f>IF(VENTAS[[#This Row],[Nombre del Gestor]]&gt;1,  VENTAS[[#This Row],[Total]]*10%, 0)</f>
        <v>2</v>
      </c>
      <c r="K1063" s="59">
        <f>IFERROR(VLOOKUP(VENTAS[[#This Row],[Código del producto Vendido]],STOCK[],16,FALSE)*VENTAS[[#This Row],[Cantidad]] + VLOOKUP(VENTAS[[#This Row],[Código del producto Vendido]],STOCK[],19,FALSE)*VENTAS[[#This Row],[Cantidad]],VENTAS[[#This Row],[Total]])</f>
        <v>8.24</v>
      </c>
      <c r="L1063" s="59">
        <f>VENTAS[[#This Row],[Total]]-VENTAS[[#This Row],[Comisión 10%]]-VENTAS[[#This Row],[Costo SIN Comision]]</f>
        <v>9.76</v>
      </c>
      <c r="M1063" s="59" t="s">
        <v>2581</v>
      </c>
    </row>
    <row r="1064" spans="1:13" ht="20" customHeight="1">
      <c r="A1064" s="56">
        <v>45483</v>
      </c>
      <c r="B1064" s="57"/>
      <c r="C1064" s="57"/>
      <c r="D1064" s="57" t="s">
        <v>2014</v>
      </c>
      <c r="E1064" s="57" t="s">
        <v>2296</v>
      </c>
      <c r="F1064" s="58" t="str">
        <f>IFERROR(VLOOKUP(VENTAS[[#This Row],[Código del producto Vendido]],STOCK[],5,FALSE),"-")</f>
        <v>Bikini sexy de pierna alta en tendencia</v>
      </c>
      <c r="G1064" s="58">
        <v>1</v>
      </c>
      <c r="H1064" s="59">
        <v>20</v>
      </c>
      <c r="I1064" s="59">
        <f>VENTAS[[#This Row],[Cantidad]]*VENTAS[[#This Row],[Precio Venta]]</f>
        <v>20</v>
      </c>
      <c r="J1064" s="59">
        <f>IF(VENTAS[[#This Row],[Nombre del Gestor]]&gt;1,  VENTAS[[#This Row],[Total]]*10%, 0)</f>
        <v>2</v>
      </c>
      <c r="K1064" s="59">
        <f>IFERROR(VLOOKUP(VENTAS[[#This Row],[Código del producto Vendido]],STOCK[],16,FALSE)*VENTAS[[#This Row],[Cantidad]] + VLOOKUP(VENTAS[[#This Row],[Código del producto Vendido]],STOCK[],19,FALSE)*VENTAS[[#This Row],[Cantidad]],VENTAS[[#This Row],[Total]])</f>
        <v>6.6199999999999992</v>
      </c>
      <c r="L1064" s="59">
        <f>VENTAS[[#This Row],[Total]]-VENTAS[[#This Row],[Comisión 10%]]-VENTAS[[#This Row],[Costo SIN Comision]]</f>
        <v>11.38</v>
      </c>
      <c r="M1064" s="59"/>
    </row>
    <row r="1065" spans="1:13" ht="20" customHeight="1">
      <c r="A1065" s="56">
        <v>45483</v>
      </c>
      <c r="B1065" s="57"/>
      <c r="C1065" s="57"/>
      <c r="D1065" s="57" t="s">
        <v>2014</v>
      </c>
      <c r="E1065" s="57" t="s">
        <v>1829</v>
      </c>
      <c r="F1065" s="58" t="str">
        <f>IFERROR(VLOOKUP(VENTAS[[#This Row],[Código del producto Vendido]],STOCK[],5,FALSE),"-")</f>
        <v>Gafas de Sol Retro Blanco</v>
      </c>
      <c r="G1065" s="58">
        <v>1</v>
      </c>
      <c r="H1065" s="59">
        <v>8</v>
      </c>
      <c r="I1065" s="59">
        <f>VENTAS[[#This Row],[Cantidad]]*VENTAS[[#This Row],[Precio Venta]]</f>
        <v>8</v>
      </c>
      <c r="J1065" s="59">
        <f>IF(VENTAS[[#This Row],[Nombre del Gestor]]&gt;1,  VENTAS[[#This Row],[Total]]*10%, 0)</f>
        <v>0.8</v>
      </c>
      <c r="K1065" s="59">
        <f>IFERROR(VLOOKUP(VENTAS[[#This Row],[Código del producto Vendido]],STOCK[],16,FALSE)*VENTAS[[#This Row],[Cantidad]] + VLOOKUP(VENTAS[[#This Row],[Código del producto Vendido]],STOCK[],19,FALSE)*VENTAS[[#This Row],[Cantidad]],VENTAS[[#This Row],[Total]])</f>
        <v>4.45</v>
      </c>
      <c r="L1065" s="59">
        <f>VENTAS[[#This Row],[Total]]-VENTAS[[#This Row],[Comisión 10%]]-VENTAS[[#This Row],[Costo SIN Comision]]</f>
        <v>2.75</v>
      </c>
      <c r="M1065" s="59"/>
    </row>
    <row r="1066" spans="1:13" ht="20" customHeight="1">
      <c r="A1066" s="56">
        <v>45483</v>
      </c>
      <c r="B1066" s="57"/>
      <c r="C1066" s="57"/>
      <c r="D1066" s="57" t="s">
        <v>2014</v>
      </c>
      <c r="E1066" s="57" t="s">
        <v>2540</v>
      </c>
      <c r="F1066" s="58" t="str">
        <f>IFERROR(VLOOKUP(VENTAS[[#This Row],[Código del producto Vendido]],STOCK[],5,FALSE),"-")</f>
        <v>Camisa blanca en mezcla de algodón</v>
      </c>
      <c r="G1066" s="58">
        <v>1</v>
      </c>
      <c r="H1066" s="59">
        <v>22</v>
      </c>
      <c r="I1066" s="59">
        <f>VENTAS[[#This Row],[Cantidad]]*VENTAS[[#This Row],[Precio Venta]]</f>
        <v>22</v>
      </c>
      <c r="J1066" s="59">
        <f>IF(VENTAS[[#This Row],[Nombre del Gestor]]&gt;1,  VENTAS[[#This Row],[Total]]*10%, 0)</f>
        <v>2.2000000000000002</v>
      </c>
      <c r="K1066" s="59">
        <f>IFERROR(VLOOKUP(VENTAS[[#This Row],[Código del producto Vendido]],STOCK[],16,FALSE)*VENTAS[[#This Row],[Cantidad]] + VLOOKUP(VENTAS[[#This Row],[Código del producto Vendido]],STOCK[],19,FALSE)*VENTAS[[#This Row],[Cantidad]],VENTAS[[#This Row],[Total]])</f>
        <v>17.780810810810813</v>
      </c>
      <c r="L1066" s="59">
        <f>VENTAS[[#This Row],[Total]]-VENTAS[[#This Row],[Comisión 10%]]-VENTAS[[#This Row],[Costo SIN Comision]]</f>
        <v>2.0191891891891878</v>
      </c>
      <c r="M1066" s="59"/>
    </row>
    <row r="1067" spans="1:13" ht="20" customHeight="1">
      <c r="A1067" s="56">
        <v>45484</v>
      </c>
      <c r="B1067" s="57"/>
      <c r="C1067" s="57"/>
      <c r="D1067" s="57" t="s">
        <v>2014</v>
      </c>
      <c r="E1067" s="57" t="s">
        <v>740</v>
      </c>
      <c r="F1067" s="58" t="str">
        <f>IFERROR(VLOOKUP(VENTAS[[#This Row],[Código del producto Vendido]],STOCK[],5,FALSE),"-")</f>
        <v>Vestido floral de mangas farol</v>
      </c>
      <c r="G1067" s="58">
        <v>1</v>
      </c>
      <c r="H1067" s="59">
        <v>20</v>
      </c>
      <c r="I1067" s="59">
        <f>VENTAS[[#This Row],[Cantidad]]*VENTAS[[#This Row],[Precio Venta]]</f>
        <v>20</v>
      </c>
      <c r="J1067" s="59">
        <f>IF(VENTAS[[#This Row],[Nombre del Gestor]]&gt;1,  VENTAS[[#This Row],[Total]]*10%, 0)</f>
        <v>2</v>
      </c>
      <c r="K1067" s="59">
        <f>IFERROR(VLOOKUP(VENTAS[[#This Row],[Código del producto Vendido]],STOCK[],16,FALSE)*VENTAS[[#This Row],[Cantidad]] + VLOOKUP(VENTAS[[#This Row],[Código del producto Vendido]],STOCK[],19,FALSE)*VENTAS[[#This Row],[Cantidad]],VENTAS[[#This Row],[Total]])</f>
        <v>10.722222222222221</v>
      </c>
      <c r="L1067" s="59">
        <f>VENTAS[[#This Row],[Total]]-VENTAS[[#This Row],[Comisión 10%]]-VENTAS[[#This Row],[Costo SIN Comision]]</f>
        <v>7.2777777777777786</v>
      </c>
      <c r="M1067" s="59"/>
    </row>
    <row r="1068" spans="1:13" ht="20" customHeight="1">
      <c r="A1068" s="56">
        <v>45485</v>
      </c>
      <c r="B1068" s="57"/>
      <c r="C1068" s="57"/>
      <c r="D1068" s="57" t="s">
        <v>2014</v>
      </c>
      <c r="E1068" s="57" t="s">
        <v>1003</v>
      </c>
      <c r="F1068" s="58" t="str">
        <f>IFERROR(VLOOKUP(VENTAS[[#This Row],[Código del producto Vendido]],STOCK[],5,FALSE),"-")</f>
        <v>Short de mezclilla con doblez (no elastiza)</v>
      </c>
      <c r="G1068" s="58">
        <v>1</v>
      </c>
      <c r="H1068" s="59">
        <v>20</v>
      </c>
      <c r="I1068" s="59">
        <f>VENTAS[[#This Row],[Cantidad]]*VENTAS[[#This Row],[Precio Venta]]</f>
        <v>20</v>
      </c>
      <c r="J1068" s="59">
        <f>IF(VENTAS[[#This Row],[Nombre del Gestor]]&gt;1,  VENTAS[[#This Row],[Total]]*10%, 0)</f>
        <v>2</v>
      </c>
      <c r="K1068" s="59">
        <f>IFERROR(VLOOKUP(VENTAS[[#This Row],[Código del producto Vendido]],STOCK[],16,FALSE)*VENTAS[[#This Row],[Cantidad]] + VLOOKUP(VENTAS[[#This Row],[Código del producto Vendido]],STOCK[],19,FALSE)*VENTAS[[#This Row],[Cantidad]],VENTAS[[#This Row],[Total]])</f>
        <v>14.29</v>
      </c>
      <c r="L1068" s="59">
        <f>VENTAS[[#This Row],[Total]]-VENTAS[[#This Row],[Comisión 10%]]-VENTAS[[#This Row],[Costo SIN Comision]]</f>
        <v>3.7100000000000009</v>
      </c>
      <c r="M1068" s="59"/>
    </row>
    <row r="1069" spans="1:13" ht="20" customHeight="1">
      <c r="A1069" s="56">
        <v>45485</v>
      </c>
      <c r="B1069" s="57"/>
      <c r="C1069" s="57"/>
      <c r="D1069" s="57" t="s">
        <v>2014</v>
      </c>
      <c r="E1069" s="57"/>
      <c r="F1069" s="58" t="s">
        <v>2582</v>
      </c>
      <c r="G1069" s="58">
        <v>1</v>
      </c>
      <c r="H1069" s="59">
        <v>25</v>
      </c>
      <c r="I1069" s="59">
        <f>VENTAS[[#This Row],[Cantidad]]*VENTAS[[#This Row],[Precio Venta]]</f>
        <v>25</v>
      </c>
      <c r="J1069" s="59">
        <f>IF(VENTAS[[#This Row],[Nombre del Gestor]]&gt;1,  VENTAS[[#This Row],[Total]]*10%, 0)</f>
        <v>2.5</v>
      </c>
      <c r="K1069" s="59">
        <f>IFERROR(VLOOKUP(VENTAS[[#This Row],[Código del producto Vendido]],STOCK[],16,FALSE)*VENTAS[[#This Row],[Cantidad]] + VLOOKUP(VENTAS[[#This Row],[Código del producto Vendido]],STOCK[],19,FALSE)*VENTAS[[#This Row],[Cantidad]],VENTAS[[#This Row],[Total]])</f>
        <v>25</v>
      </c>
      <c r="L1069" s="59">
        <f>VENTAS[[#This Row],[Total]]-VENTAS[[#This Row],[Comisión 10%]]-VENTAS[[#This Row],[Costo SIN Comision]]</f>
        <v>-2.5</v>
      </c>
      <c r="M1069" s="59"/>
    </row>
    <row r="1070" spans="1:13" ht="20" customHeight="1">
      <c r="A1070" s="56">
        <v>45485</v>
      </c>
      <c r="B1070" s="57"/>
      <c r="C1070" s="57"/>
      <c r="D1070" s="57" t="s">
        <v>2014</v>
      </c>
      <c r="E1070" s="57" t="s">
        <v>2295</v>
      </c>
      <c r="F1070" s="58" t="str">
        <f>IFERROR(VLOOKUP(VENTAS[[#This Row],[Código del producto Vendido]],STOCK[],5,FALSE),"-")</f>
        <v>Bikini sexy de pierna alta en tendencia</v>
      </c>
      <c r="G1070" s="58">
        <v>1</v>
      </c>
      <c r="H1070" s="59">
        <v>20</v>
      </c>
      <c r="I1070" s="59">
        <f>VENTAS[[#This Row],[Cantidad]]*VENTAS[[#This Row],[Precio Venta]]</f>
        <v>20</v>
      </c>
      <c r="J1070" s="59">
        <f>IF(VENTAS[[#This Row],[Nombre del Gestor]]&gt;1,  VENTAS[[#This Row],[Total]]*10%, 0)</f>
        <v>2</v>
      </c>
      <c r="K1070" s="59">
        <f>IFERROR(VLOOKUP(VENTAS[[#This Row],[Código del producto Vendido]],STOCK[],16,FALSE)*VENTAS[[#This Row],[Cantidad]] + VLOOKUP(VENTAS[[#This Row],[Código del producto Vendido]],STOCK[],19,FALSE)*VENTAS[[#This Row],[Cantidad]],VENTAS[[#This Row],[Total]])</f>
        <v>6.6199999999999992</v>
      </c>
      <c r="L1070" s="59">
        <f>VENTAS[[#This Row],[Total]]-VENTAS[[#This Row],[Comisión 10%]]-VENTAS[[#This Row],[Costo SIN Comision]]</f>
        <v>11.38</v>
      </c>
      <c r="M1070" s="59"/>
    </row>
    <row r="1071" spans="1:13" ht="20" customHeight="1">
      <c r="A1071" s="56">
        <v>45485</v>
      </c>
      <c r="B1071" s="57"/>
      <c r="C1071" s="57"/>
      <c r="D1071" s="57" t="s">
        <v>2014</v>
      </c>
      <c r="E1071" s="57" t="s">
        <v>2338</v>
      </c>
      <c r="F1071" s="58" t="str">
        <f>IFERROR(VLOOKUP(VENTAS[[#This Row],[Código del producto Vendido]],STOCK[],5,FALSE),"-")</f>
        <v>Blusa Vacaciones con lazo delantero</v>
      </c>
      <c r="G1071" s="58">
        <v>1</v>
      </c>
      <c r="H1071" s="59">
        <v>15</v>
      </c>
      <c r="I1071" s="59">
        <f>VENTAS[[#This Row],[Cantidad]]*VENTAS[[#This Row],[Precio Venta]]</f>
        <v>15</v>
      </c>
      <c r="J1071" s="59">
        <f>IF(VENTAS[[#This Row],[Nombre del Gestor]]&gt;1,  VENTAS[[#This Row],[Total]]*10%, 0)</f>
        <v>1.5</v>
      </c>
      <c r="K1071" s="59">
        <f>IFERROR(VLOOKUP(VENTAS[[#This Row],[Código del producto Vendido]],STOCK[],16,FALSE)*VENTAS[[#This Row],[Cantidad]] + VLOOKUP(VENTAS[[#This Row],[Código del producto Vendido]],STOCK[],19,FALSE)*VENTAS[[#This Row],[Cantidad]],VENTAS[[#This Row],[Total]])</f>
        <v>8.7331249999999994</v>
      </c>
      <c r="L1071" s="59">
        <f>VENTAS[[#This Row],[Total]]-VENTAS[[#This Row],[Comisión 10%]]-VENTAS[[#This Row],[Costo SIN Comision]]</f>
        <v>4.7668750000000006</v>
      </c>
      <c r="M1071" s="59"/>
    </row>
    <row r="1072" spans="1:13" ht="20" customHeight="1">
      <c r="A1072" s="56">
        <v>45485</v>
      </c>
      <c r="B1072" s="57"/>
      <c r="C1072" s="57"/>
      <c r="D1072" s="57" t="s">
        <v>2014</v>
      </c>
      <c r="E1072" s="57" t="s">
        <v>2337</v>
      </c>
      <c r="F1072" s="58" t="str">
        <f>IFERROR(VLOOKUP(VENTAS[[#This Row],[Código del producto Vendido]],STOCK[],5,FALSE),"-")</f>
        <v>Blusa Vacaciones con lazo delantero</v>
      </c>
      <c r="G1072" s="58">
        <v>1</v>
      </c>
      <c r="H1072" s="59">
        <v>15</v>
      </c>
      <c r="I1072" s="59">
        <f>VENTAS[[#This Row],[Cantidad]]*VENTAS[[#This Row],[Precio Venta]]</f>
        <v>15</v>
      </c>
      <c r="J1072" s="59">
        <f>IF(VENTAS[[#This Row],[Nombre del Gestor]]&gt;1,  VENTAS[[#This Row],[Total]]*10%, 0)</f>
        <v>1.5</v>
      </c>
      <c r="K1072" s="59">
        <f>IFERROR(VLOOKUP(VENTAS[[#This Row],[Código del producto Vendido]],STOCK[],16,FALSE)*VENTAS[[#This Row],[Cantidad]] + VLOOKUP(VENTAS[[#This Row],[Código del producto Vendido]],STOCK[],19,FALSE)*VENTAS[[#This Row],[Cantidad]],VENTAS[[#This Row],[Total]])</f>
        <v>8.7331249999999994</v>
      </c>
      <c r="L1072" s="59">
        <f>VENTAS[[#This Row],[Total]]-VENTAS[[#This Row],[Comisión 10%]]-VENTAS[[#This Row],[Costo SIN Comision]]</f>
        <v>4.7668750000000006</v>
      </c>
      <c r="M1072" s="59"/>
    </row>
    <row r="1073" spans="1:13" ht="20" customHeight="1">
      <c r="A1073" s="56">
        <v>45486</v>
      </c>
      <c r="B1073" s="57"/>
      <c r="C1073" s="57"/>
      <c r="D1073" s="57" t="s">
        <v>2014</v>
      </c>
      <c r="E1073" s="57" t="s">
        <v>2296</v>
      </c>
      <c r="F1073" s="58" t="str">
        <f>IFERROR(VLOOKUP(VENTAS[[#This Row],[Código del producto Vendido]],STOCK[],5,FALSE),"-")</f>
        <v>Bikini sexy de pierna alta en tendencia</v>
      </c>
      <c r="G1073" s="58">
        <v>1</v>
      </c>
      <c r="H1073" s="59">
        <v>20</v>
      </c>
      <c r="I1073" s="59">
        <f>VENTAS[[#This Row],[Cantidad]]*VENTAS[[#This Row],[Precio Venta]]</f>
        <v>20</v>
      </c>
      <c r="J1073" s="59">
        <f>IF(VENTAS[[#This Row],[Nombre del Gestor]]&gt;1,  VENTAS[[#This Row],[Total]]*10%, 0)</f>
        <v>2</v>
      </c>
      <c r="K1073" s="59">
        <f>IFERROR(VLOOKUP(VENTAS[[#This Row],[Código del producto Vendido]],STOCK[],16,FALSE)*VENTAS[[#This Row],[Cantidad]] + VLOOKUP(VENTAS[[#This Row],[Código del producto Vendido]],STOCK[],19,FALSE)*VENTAS[[#This Row],[Cantidad]],VENTAS[[#This Row],[Total]])</f>
        <v>6.6199999999999992</v>
      </c>
      <c r="L1073" s="59">
        <f>VENTAS[[#This Row],[Total]]-VENTAS[[#This Row],[Comisión 10%]]-VENTAS[[#This Row],[Costo SIN Comision]]</f>
        <v>11.38</v>
      </c>
      <c r="M1073" s="59"/>
    </row>
    <row r="1074" spans="1:13" ht="20" customHeight="1">
      <c r="A1074" s="56">
        <v>45487</v>
      </c>
      <c r="B1074" s="57"/>
      <c r="C1074" s="57"/>
      <c r="D1074" s="57" t="s">
        <v>2014</v>
      </c>
      <c r="E1074" s="57" t="s">
        <v>2292</v>
      </c>
      <c r="F1074" s="58" t="str">
        <f>IFERROR(VLOOKUP(VENTAS[[#This Row],[Código del producto Vendido]],STOCK[],5,FALSE),"-")</f>
        <v>Set de bikini 2 piezas estampado de colores con adorno de aro</v>
      </c>
      <c r="G1074" s="58">
        <v>1</v>
      </c>
      <c r="H1074" s="59">
        <v>18</v>
      </c>
      <c r="I1074" s="59">
        <f>VENTAS[[#This Row],[Cantidad]]*VENTAS[[#This Row],[Precio Venta]]</f>
        <v>18</v>
      </c>
      <c r="J1074" s="59">
        <f>IF(VENTAS[[#This Row],[Nombre del Gestor]]&gt;1,  VENTAS[[#This Row],[Total]]*10%, 0)</f>
        <v>1.8</v>
      </c>
      <c r="K1074" s="59">
        <f>IFERROR(VLOOKUP(VENTAS[[#This Row],[Código del producto Vendido]],STOCK[],16,FALSE)*VENTAS[[#This Row],[Cantidad]] + VLOOKUP(VENTAS[[#This Row],[Código del producto Vendido]],STOCK[],19,FALSE)*VENTAS[[#This Row],[Cantidad]],VENTAS[[#This Row],[Total]])</f>
        <v>4.43</v>
      </c>
      <c r="L1074" s="59">
        <f>VENTAS[[#This Row],[Total]]-VENTAS[[#This Row],[Comisión 10%]]-VENTAS[[#This Row],[Costo SIN Comision]]</f>
        <v>11.77</v>
      </c>
      <c r="M1074" s="59"/>
    </row>
    <row r="1075" spans="1:13" ht="20" customHeight="1">
      <c r="A1075" s="56">
        <v>45487</v>
      </c>
      <c r="B1075" s="57"/>
      <c r="C1075" s="57"/>
      <c r="D1075" s="57" t="s">
        <v>2014</v>
      </c>
      <c r="E1075" s="57" t="s">
        <v>2304</v>
      </c>
      <c r="F1075" s="58" t="str">
        <f>IFERROR(VLOOKUP(VENTAS[[#This Row],[Código del producto Vendido]],STOCK[],5,FALSE),"-")</f>
        <v xml:space="preserve">Bolso TOTE arcoíris trending </v>
      </c>
      <c r="G1075" s="58">
        <v>1</v>
      </c>
      <c r="H1075" s="59">
        <v>12</v>
      </c>
      <c r="I1075" s="59">
        <f>VENTAS[[#This Row],[Cantidad]]*VENTAS[[#This Row],[Precio Venta]]</f>
        <v>12</v>
      </c>
      <c r="J1075" s="59">
        <f>IF(VENTAS[[#This Row],[Nombre del Gestor]]&gt;1,  VENTAS[[#This Row],[Total]]*10%, 0)</f>
        <v>1.2000000000000002</v>
      </c>
      <c r="K1075" s="59">
        <f>IFERROR(VLOOKUP(VENTAS[[#This Row],[Código del producto Vendido]],STOCK[],16,FALSE)*VENTAS[[#This Row],[Cantidad]] + VLOOKUP(VENTAS[[#This Row],[Código del producto Vendido]],STOCK[],19,FALSE)*VENTAS[[#This Row],[Cantidad]],VENTAS[[#This Row],[Total]])</f>
        <v>5.84</v>
      </c>
      <c r="L1075" s="59">
        <f>VENTAS[[#This Row],[Total]]-VENTAS[[#This Row],[Comisión 10%]]-VENTAS[[#This Row],[Costo SIN Comision]]</f>
        <v>4.9600000000000009</v>
      </c>
      <c r="M1075" s="59"/>
    </row>
    <row r="1076" spans="1:13" ht="20" customHeight="1">
      <c r="A1076" s="56">
        <v>45487</v>
      </c>
      <c r="B1076" s="57"/>
      <c r="C1076" s="57"/>
      <c r="D1076" s="57" t="s">
        <v>2014</v>
      </c>
      <c r="E1076" s="57" t="s">
        <v>1823</v>
      </c>
      <c r="F1076" s="58" t="str">
        <f>IFERROR(VLOOKUP(VENTAS[[#This Row],[Código del producto Vendido]],STOCK[],5,FALSE),"-")</f>
        <v>Bolso mochila estampado</v>
      </c>
      <c r="G1076" s="58">
        <v>1</v>
      </c>
      <c r="H1076" s="59">
        <v>25</v>
      </c>
      <c r="I1076" s="59">
        <f>VENTAS[[#This Row],[Cantidad]]*VENTAS[[#This Row],[Precio Venta]]</f>
        <v>25</v>
      </c>
      <c r="J1076" s="59">
        <f>IF(VENTAS[[#This Row],[Nombre del Gestor]]&gt;1,  VENTAS[[#This Row],[Total]]*10%, 0)</f>
        <v>2.5</v>
      </c>
      <c r="K1076" s="59">
        <f>IFERROR(VLOOKUP(VENTAS[[#This Row],[Código del producto Vendido]],STOCK[],16,FALSE)*VENTAS[[#This Row],[Cantidad]] + VLOOKUP(VENTAS[[#This Row],[Código del producto Vendido]],STOCK[],19,FALSE)*VENTAS[[#This Row],[Cantidad]],VENTAS[[#This Row],[Total]])</f>
        <v>12.620000000000001</v>
      </c>
      <c r="L1076" s="59">
        <f>VENTAS[[#This Row],[Total]]-VENTAS[[#This Row],[Comisión 10%]]-VENTAS[[#This Row],[Costo SIN Comision]]</f>
        <v>9.879999999999999</v>
      </c>
      <c r="M1076" s="59"/>
    </row>
    <row r="1077" spans="1:13" ht="20" customHeight="1">
      <c r="A1077" s="56">
        <v>45487</v>
      </c>
      <c r="B1077" s="57"/>
      <c r="C1077" s="57"/>
      <c r="D1077" s="57" t="s">
        <v>2488</v>
      </c>
      <c r="E1077" s="57" t="s">
        <v>1439</v>
      </c>
      <c r="F1077" s="58" t="str">
        <f>IFERROR(VLOOKUP(VENTAS[[#This Row],[Código del producto Vendido]],STOCK[],5,FALSE),"-")</f>
        <v>Vestido margarita</v>
      </c>
      <c r="G1077" s="58">
        <v>1</v>
      </c>
      <c r="H1077" s="59">
        <v>28</v>
      </c>
      <c r="I1077" s="59">
        <f>VENTAS[[#This Row],[Cantidad]]*VENTAS[[#This Row],[Precio Venta]]</f>
        <v>28</v>
      </c>
      <c r="J1077" s="59">
        <f>IF(VENTAS[[#This Row],[Nombre del Gestor]]&gt;1,  VENTAS[[#This Row],[Total]]*10%, 0)</f>
        <v>2.8000000000000003</v>
      </c>
      <c r="K1077" s="59">
        <f>IFERROR(VLOOKUP(VENTAS[[#This Row],[Código del producto Vendido]],STOCK[],16,FALSE)*VENTAS[[#This Row],[Cantidad]] + VLOOKUP(VENTAS[[#This Row],[Código del producto Vendido]],STOCK[],19,FALSE)*VENTAS[[#This Row],[Cantidad]],VENTAS[[#This Row],[Total]])</f>
        <v>15.05</v>
      </c>
      <c r="L1077" s="59">
        <f>VENTAS[[#This Row],[Total]]-VENTAS[[#This Row],[Comisión 10%]]-VENTAS[[#This Row],[Costo SIN Comision]]</f>
        <v>10.149999999999999</v>
      </c>
      <c r="M1077" s="59"/>
    </row>
    <row r="1078" spans="1:13" ht="20" customHeight="1">
      <c r="A1078" s="56">
        <v>45487</v>
      </c>
      <c r="B1078" s="57"/>
      <c r="C1078" s="57"/>
      <c r="D1078" s="57" t="s">
        <v>2488</v>
      </c>
      <c r="E1078" s="57" t="s">
        <v>2305</v>
      </c>
      <c r="F1078" s="58" t="str">
        <f>IFERROR(VLOOKUP(VENTAS[[#This Row],[Código del producto Vendido]],STOCK[],5,FALSE),"-")</f>
        <v>Vestido Resorte estampado bohemio</v>
      </c>
      <c r="G1078" s="58">
        <v>1</v>
      </c>
      <c r="H1078" s="59">
        <v>35</v>
      </c>
      <c r="I1078" s="59">
        <f>VENTAS[[#This Row],[Cantidad]]*VENTAS[[#This Row],[Precio Venta]]</f>
        <v>35</v>
      </c>
      <c r="J1078" s="59">
        <f>IF(VENTAS[[#This Row],[Nombre del Gestor]]&gt;1,  VENTAS[[#This Row],[Total]]*10%, 0)</f>
        <v>3.5</v>
      </c>
      <c r="K1078" s="59">
        <f>IFERROR(VLOOKUP(VENTAS[[#This Row],[Código del producto Vendido]],STOCK[],16,FALSE)*VENTAS[[#This Row],[Cantidad]] + VLOOKUP(VENTAS[[#This Row],[Código del producto Vendido]],STOCK[],19,FALSE)*VENTAS[[#This Row],[Cantidad]],VENTAS[[#This Row],[Total]])</f>
        <v>15.389999999999999</v>
      </c>
      <c r="L1078" s="59">
        <f>VENTAS[[#This Row],[Total]]-VENTAS[[#This Row],[Comisión 10%]]-VENTAS[[#This Row],[Costo SIN Comision]]</f>
        <v>16.11</v>
      </c>
      <c r="M1078" s="59"/>
    </row>
    <row r="1079" spans="1:13" ht="20" customHeight="1">
      <c r="A1079" s="56">
        <v>45484</v>
      </c>
      <c r="B1079" s="57"/>
      <c r="C1079" s="57"/>
      <c r="D1079" s="57" t="s">
        <v>2488</v>
      </c>
      <c r="E1079" s="57" t="s">
        <v>1679</v>
      </c>
      <c r="F1079" s="58" t="str">
        <f>IFERROR(VLOOKUP(VENTAS[[#This Row],[Código del producto Vendido]],STOCK[],5,FALSE),"-")</f>
        <v>Vestido Frenchy</v>
      </c>
      <c r="G1079" s="58">
        <v>1</v>
      </c>
      <c r="H1079" s="59">
        <v>20</v>
      </c>
      <c r="I1079" s="59">
        <f>VENTAS[[#This Row],[Cantidad]]*VENTAS[[#This Row],[Precio Venta]]</f>
        <v>20</v>
      </c>
      <c r="J1079" s="59">
        <f>IF(VENTAS[[#This Row],[Nombre del Gestor]]&gt;1,  VENTAS[[#This Row],[Total]]*10%, 0)</f>
        <v>2</v>
      </c>
      <c r="K1079" s="59">
        <f>IFERROR(VLOOKUP(VENTAS[[#This Row],[Código del producto Vendido]],STOCK[],16,FALSE)*VENTAS[[#This Row],[Cantidad]] + VLOOKUP(VENTAS[[#This Row],[Código del producto Vendido]],STOCK[],19,FALSE)*VENTAS[[#This Row],[Cantidad]],VENTAS[[#This Row],[Total]])</f>
        <v>11.56</v>
      </c>
      <c r="L1079" s="59">
        <f>VENTAS[[#This Row],[Total]]-VENTAS[[#This Row],[Comisión 10%]]-VENTAS[[#This Row],[Costo SIN Comision]]</f>
        <v>6.4399999999999995</v>
      </c>
      <c r="M1079" s="59"/>
    </row>
    <row r="1080" spans="1:13" ht="20" customHeight="1">
      <c r="A1080" s="56">
        <v>45484</v>
      </c>
      <c r="B1080" s="57"/>
      <c r="C1080" s="57"/>
      <c r="D1080" s="57" t="s">
        <v>2488</v>
      </c>
      <c r="E1080" s="57" t="s">
        <v>684</v>
      </c>
      <c r="F1080" s="58" t="str">
        <f>IFERROR(VLOOKUP(VENTAS[[#This Row],[Código del producto Vendido]],STOCK[],5,FALSE),"-")</f>
        <v xml:space="preserve">Mono Bohemio con cinturón </v>
      </c>
      <c r="G1080" s="58">
        <v>1</v>
      </c>
      <c r="H1080" s="59">
        <v>23</v>
      </c>
      <c r="I1080" s="59">
        <f>VENTAS[[#This Row],[Cantidad]]*VENTAS[[#This Row],[Precio Venta]]</f>
        <v>23</v>
      </c>
      <c r="J1080" s="59">
        <f>IF(VENTAS[[#This Row],[Nombre del Gestor]]&gt;1,  VENTAS[[#This Row],[Total]]*10%, 0)</f>
        <v>2.3000000000000003</v>
      </c>
      <c r="K1080" s="59">
        <f>IFERROR(VLOOKUP(VENTAS[[#This Row],[Código del producto Vendido]],STOCK[],16,FALSE)*VENTAS[[#This Row],[Cantidad]] + VLOOKUP(VENTAS[[#This Row],[Código del producto Vendido]],STOCK[],19,FALSE)*VENTAS[[#This Row],[Cantidad]],VENTAS[[#This Row],[Total]])</f>
        <v>14.702222222222222</v>
      </c>
      <c r="L1080" s="59">
        <f>VENTAS[[#This Row],[Total]]-VENTAS[[#This Row],[Comisión 10%]]-VENTAS[[#This Row],[Costo SIN Comision]]</f>
        <v>5.9977777777777774</v>
      </c>
      <c r="M1080" s="59"/>
    </row>
    <row r="1081" spans="1:13" ht="20" customHeight="1">
      <c r="A1081" s="56">
        <v>45483</v>
      </c>
      <c r="B1081" s="57"/>
      <c r="C1081" s="57"/>
      <c r="D1081" s="57" t="s">
        <v>2488</v>
      </c>
      <c r="E1081" s="57" t="s">
        <v>1757</v>
      </c>
      <c r="F1081" s="58" t="str">
        <f>IFERROR(VLOOKUP(VENTAS[[#This Row],[Código del producto Vendido]],STOCK[],5,FALSE),"-")</f>
        <v>Vestido Midi Elegante</v>
      </c>
      <c r="G1081" s="58">
        <v>1</v>
      </c>
      <c r="H1081" s="59">
        <v>22</v>
      </c>
      <c r="I1081" s="59">
        <f>VENTAS[[#This Row],[Cantidad]]*VENTAS[[#This Row],[Precio Venta]]</f>
        <v>22</v>
      </c>
      <c r="J1081" s="59">
        <f>IF(VENTAS[[#This Row],[Nombre del Gestor]]&gt;1,  VENTAS[[#This Row],[Total]]*10%, 0)</f>
        <v>2.2000000000000002</v>
      </c>
      <c r="K1081" s="59">
        <f>IFERROR(VLOOKUP(VENTAS[[#This Row],[Código del producto Vendido]],STOCK[],16,FALSE)*VENTAS[[#This Row],[Cantidad]] + VLOOKUP(VENTAS[[#This Row],[Código del producto Vendido]],STOCK[],19,FALSE)*VENTAS[[#This Row],[Cantidad]],VENTAS[[#This Row],[Total]])</f>
        <v>10.790000000000001</v>
      </c>
      <c r="L1081" s="59">
        <f>VENTAS[[#This Row],[Total]]-VENTAS[[#This Row],[Comisión 10%]]-VENTAS[[#This Row],[Costo SIN Comision]]</f>
        <v>9.01</v>
      </c>
      <c r="M1081" s="59"/>
    </row>
    <row r="1082" spans="1:13" ht="20" customHeight="1">
      <c r="A1082" s="56">
        <v>45485</v>
      </c>
      <c r="B1082" s="57"/>
      <c r="C1082" s="57"/>
      <c r="D1082" s="57" t="s">
        <v>2498</v>
      </c>
      <c r="E1082" s="57" t="s">
        <v>1865</v>
      </c>
      <c r="F1082" s="58" t="str">
        <f>IFERROR(VLOOKUP(VENTAS[[#This Row],[Código del producto Vendido]],STOCK[],5,FALSE),"-")</f>
        <v>Sujetador Invisible Suave sin tirantes</v>
      </c>
      <c r="G1082" s="58">
        <v>1</v>
      </c>
      <c r="H1082" s="59">
        <v>12</v>
      </c>
      <c r="I1082" s="59">
        <f>VENTAS[[#This Row],[Cantidad]]*VENTAS[[#This Row],[Precio Venta]]</f>
        <v>12</v>
      </c>
      <c r="J1082" s="59">
        <f>IF(VENTAS[[#This Row],[Nombre del Gestor]]&gt;1,  VENTAS[[#This Row],[Total]]*10%, 0)</f>
        <v>1.2000000000000002</v>
      </c>
      <c r="K1082" s="59">
        <f>IFERROR(VLOOKUP(VENTAS[[#This Row],[Código del producto Vendido]],STOCK[],16,FALSE)*VENTAS[[#This Row],[Cantidad]] + VLOOKUP(VENTAS[[#This Row],[Código del producto Vendido]],STOCK[],19,FALSE)*VENTAS[[#This Row],[Cantidad]],VENTAS[[#This Row],[Total]])</f>
        <v>4.97</v>
      </c>
      <c r="L1082" s="59">
        <f>VENTAS[[#This Row],[Total]]-VENTAS[[#This Row],[Comisión 10%]]-VENTAS[[#This Row],[Costo SIN Comision]]</f>
        <v>5.830000000000001</v>
      </c>
      <c r="M1082" s="59"/>
    </row>
    <row r="1083" spans="1:13" ht="20" customHeight="1">
      <c r="A1083" s="56">
        <v>45485</v>
      </c>
      <c r="B1083" s="57"/>
      <c r="C1083" s="57"/>
      <c r="D1083" s="57" t="s">
        <v>2498</v>
      </c>
      <c r="E1083" s="57" t="s">
        <v>1866</v>
      </c>
      <c r="F1083" s="58" t="str">
        <f>IFERROR(VLOOKUP(VENTAS[[#This Row],[Código del producto Vendido]],STOCK[],5,FALSE),"-")</f>
        <v>Sujetador Invisible Suave sin tirantes</v>
      </c>
      <c r="G1083" s="58">
        <v>1</v>
      </c>
      <c r="H1083" s="59">
        <v>12</v>
      </c>
      <c r="I1083" s="59">
        <f>VENTAS[[#This Row],[Cantidad]]*VENTAS[[#This Row],[Precio Venta]]</f>
        <v>12</v>
      </c>
      <c r="J1083" s="59">
        <f>IF(VENTAS[[#This Row],[Nombre del Gestor]]&gt;1,  VENTAS[[#This Row],[Total]]*10%, 0)</f>
        <v>1.2000000000000002</v>
      </c>
      <c r="K1083" s="59">
        <f>IFERROR(VLOOKUP(VENTAS[[#This Row],[Código del producto Vendido]],STOCK[],16,FALSE)*VENTAS[[#This Row],[Cantidad]] + VLOOKUP(VENTAS[[#This Row],[Código del producto Vendido]],STOCK[],19,FALSE)*VENTAS[[#This Row],[Cantidad]],VENTAS[[#This Row],[Total]])</f>
        <v>4.97</v>
      </c>
      <c r="L1083" s="59">
        <f>VENTAS[[#This Row],[Total]]-VENTAS[[#This Row],[Comisión 10%]]-VENTAS[[#This Row],[Costo SIN Comision]]</f>
        <v>5.830000000000001</v>
      </c>
      <c r="M1083" s="59"/>
    </row>
    <row r="1084" spans="1:13" ht="20" customHeight="1">
      <c r="A1084" s="56">
        <v>45482</v>
      </c>
      <c r="B1084" s="57"/>
      <c r="C1084" s="57"/>
      <c r="D1084" s="57" t="s">
        <v>2498</v>
      </c>
      <c r="E1084" s="57" t="s">
        <v>794</v>
      </c>
      <c r="F1084" s="58" t="str">
        <f>IFERROR(VLOOKUP(VENTAS[[#This Row],[Código del producto Vendido]],STOCK[],5,FALSE),"-")</f>
        <v>Sandalias anudadas</v>
      </c>
      <c r="G1084" s="58">
        <v>1</v>
      </c>
      <c r="H1084" s="59">
        <v>27</v>
      </c>
      <c r="I1084" s="59">
        <f>VENTAS[[#This Row],[Cantidad]]*VENTAS[[#This Row],[Precio Venta]]</f>
        <v>27</v>
      </c>
      <c r="J1084" s="59">
        <f>IF(VENTAS[[#This Row],[Nombre del Gestor]]&gt;1,  VENTAS[[#This Row],[Total]]*10%, 0)</f>
        <v>2.7</v>
      </c>
      <c r="K1084" s="59">
        <f>IFERROR(VLOOKUP(VENTAS[[#This Row],[Código del producto Vendido]],STOCK[],16,FALSE)*VENTAS[[#This Row],[Cantidad]] + VLOOKUP(VENTAS[[#This Row],[Código del producto Vendido]],STOCK[],19,FALSE)*VENTAS[[#This Row],[Cantidad]],VENTAS[[#This Row],[Total]])</f>
        <v>18.722222222222221</v>
      </c>
      <c r="L1084" s="59">
        <f>VENTAS[[#This Row],[Total]]-VENTAS[[#This Row],[Comisión 10%]]-VENTAS[[#This Row],[Costo SIN Comision]]</f>
        <v>5.5777777777777793</v>
      </c>
      <c r="M1084" s="59"/>
    </row>
    <row r="1085" spans="1:13" ht="20" customHeight="1">
      <c r="A1085" s="56">
        <v>45486</v>
      </c>
      <c r="B1085" s="57"/>
      <c r="C1085" s="57"/>
      <c r="D1085" s="57" t="s">
        <v>2516</v>
      </c>
      <c r="E1085" s="57" t="s">
        <v>1831</v>
      </c>
      <c r="F1085" s="58" t="str">
        <f>IFERROR(VLOOKUP(VENTAS[[#This Row],[Código del producto Vendido]],STOCK[],5,FALSE),"-")</f>
        <v>Gafas de Sol Retro Negro</v>
      </c>
      <c r="G1085" s="58">
        <v>1</v>
      </c>
      <c r="H1085" s="59">
        <v>8</v>
      </c>
      <c r="I1085" s="59">
        <f>VENTAS[[#This Row],[Cantidad]]*VENTAS[[#This Row],[Precio Venta]]</f>
        <v>8</v>
      </c>
      <c r="J1085" s="59">
        <f>IF(VENTAS[[#This Row],[Nombre del Gestor]]&gt;1,  VENTAS[[#This Row],[Total]]*10%, 0)</f>
        <v>0.8</v>
      </c>
      <c r="K1085" s="59">
        <f>IFERROR(VLOOKUP(VENTAS[[#This Row],[Código del producto Vendido]],STOCK[],16,FALSE)*VENTAS[[#This Row],[Cantidad]] + VLOOKUP(VENTAS[[#This Row],[Código del producto Vendido]],STOCK[],19,FALSE)*VENTAS[[#This Row],[Cantidad]],VENTAS[[#This Row],[Total]])</f>
        <v>4.8600000000000003</v>
      </c>
      <c r="L1085" s="59">
        <f>VENTAS[[#This Row],[Total]]-VENTAS[[#This Row],[Comisión 10%]]-VENTAS[[#This Row],[Costo SIN Comision]]</f>
        <v>2.34</v>
      </c>
      <c r="M1085" s="59"/>
    </row>
    <row r="1086" spans="1:13" ht="20" customHeight="1">
      <c r="A1086" s="56">
        <v>45485</v>
      </c>
      <c r="B1086" s="57"/>
      <c r="C1086" s="57"/>
      <c r="D1086" s="57" t="s">
        <v>2495</v>
      </c>
      <c r="E1086" s="57" t="s">
        <v>1039</v>
      </c>
      <c r="F1086" s="58" t="str">
        <f>IFERROR(VLOOKUP(VENTAS[[#This Row],[Código del producto Vendido]],STOCK[],5,FALSE),"-")</f>
        <v>Falda negra con flores y abertura</v>
      </c>
      <c r="G1086" s="58">
        <v>1</v>
      </c>
      <c r="H1086" s="59">
        <v>18</v>
      </c>
      <c r="I1086" s="59">
        <f>VENTAS[[#This Row],[Cantidad]]*VENTAS[[#This Row],[Precio Venta]]</f>
        <v>18</v>
      </c>
      <c r="J1086" s="59">
        <f>IF(VENTAS[[#This Row],[Nombre del Gestor]]&gt;1,  VENTAS[[#This Row],[Total]]*10%, 0)</f>
        <v>1.8</v>
      </c>
      <c r="K1086" s="59">
        <f>IFERROR(VLOOKUP(VENTAS[[#This Row],[Código del producto Vendido]],STOCK[],16,FALSE)*VENTAS[[#This Row],[Cantidad]] + VLOOKUP(VENTAS[[#This Row],[Código del producto Vendido]],STOCK[],19,FALSE)*VENTAS[[#This Row],[Cantidad]],VENTAS[[#This Row],[Total]])</f>
        <v>10.77</v>
      </c>
      <c r="L1086" s="59">
        <f>VENTAS[[#This Row],[Total]]-VENTAS[[#This Row],[Comisión 10%]]-VENTAS[[#This Row],[Costo SIN Comision]]</f>
        <v>5.43</v>
      </c>
      <c r="M1086" s="59"/>
    </row>
    <row r="1087" spans="1:13" ht="20" customHeight="1">
      <c r="A1087" s="56">
        <v>45485</v>
      </c>
      <c r="B1087" s="57"/>
      <c r="C1087" s="57"/>
      <c r="D1087" s="57" t="s">
        <v>2495</v>
      </c>
      <c r="E1087" s="57" t="s">
        <v>816</v>
      </c>
      <c r="F1087" s="58" t="str">
        <f>IFERROR(VLOOKUP(VENTAS[[#This Row],[Código del producto Vendido]],STOCK[],5,FALSE),"-")</f>
        <v>Top de cuello asimétrico</v>
      </c>
      <c r="G1087" s="58">
        <v>1</v>
      </c>
      <c r="H1087" s="59">
        <v>10</v>
      </c>
      <c r="I1087" s="59">
        <f>VENTAS[[#This Row],[Cantidad]]*VENTAS[[#This Row],[Precio Venta]]</f>
        <v>10</v>
      </c>
      <c r="J1087" s="59">
        <f>IF(VENTAS[[#This Row],[Nombre del Gestor]]&gt;1,  VENTAS[[#This Row],[Total]]*10%, 0)</f>
        <v>1</v>
      </c>
      <c r="K1087" s="59">
        <f>IFERROR(VLOOKUP(VENTAS[[#This Row],[Código del producto Vendido]],STOCK[],16,FALSE)*VENTAS[[#This Row],[Cantidad]] + VLOOKUP(VENTAS[[#This Row],[Código del producto Vendido]],STOCK[],19,FALSE)*VENTAS[[#This Row],[Cantidad]],VENTAS[[#This Row],[Total]])</f>
        <v>6.2222222222222223</v>
      </c>
      <c r="L1087" s="59">
        <f>VENTAS[[#This Row],[Total]]-VENTAS[[#This Row],[Comisión 10%]]-VENTAS[[#This Row],[Costo SIN Comision]]</f>
        <v>2.7777777777777777</v>
      </c>
      <c r="M1087" s="59"/>
    </row>
    <row r="1088" spans="1:13" ht="20" customHeight="1">
      <c r="A1088" s="56">
        <v>45483</v>
      </c>
      <c r="B1088" s="57"/>
      <c r="C1088" s="57"/>
      <c r="D1088" s="57" t="s">
        <v>2495</v>
      </c>
      <c r="E1088" s="57" t="s">
        <v>2533</v>
      </c>
      <c r="F1088" s="58" t="str">
        <f>IFERROR(VLOOKUP(VENTAS[[#This Row],[Código del producto Vendido]],STOCK[],5,FALSE),"-")</f>
        <v>Pantalón de vestir de viscosa y lino (beige claro)</v>
      </c>
      <c r="G1088" s="58">
        <v>1</v>
      </c>
      <c r="H1088" s="59">
        <v>35</v>
      </c>
      <c r="I1088" s="59">
        <f>VENTAS[[#This Row],[Cantidad]]*VENTAS[[#This Row],[Precio Venta]]</f>
        <v>35</v>
      </c>
      <c r="J1088" s="59">
        <f>IF(VENTAS[[#This Row],[Nombre del Gestor]]&gt;1,  VENTAS[[#This Row],[Total]]*10%, 0)</f>
        <v>3.5</v>
      </c>
      <c r="K1088" s="59">
        <f>IFERROR(VLOOKUP(VENTAS[[#This Row],[Código del producto Vendido]],STOCK[],16,FALSE)*VENTAS[[#This Row],[Cantidad]] + VLOOKUP(VENTAS[[#This Row],[Código del producto Vendido]],STOCK[],19,FALSE)*VENTAS[[#This Row],[Cantidad]],VENTAS[[#This Row],[Total]])</f>
        <v>17.252021151586369</v>
      </c>
      <c r="L1088" s="59">
        <f>VENTAS[[#This Row],[Total]]-VENTAS[[#This Row],[Comisión 10%]]-VENTAS[[#This Row],[Costo SIN Comision]]</f>
        <v>14.247978848413631</v>
      </c>
      <c r="M1088" s="59"/>
    </row>
    <row r="1089" spans="1:13" ht="20" customHeight="1">
      <c r="A1089" s="56">
        <v>45482</v>
      </c>
      <c r="B1089" s="57"/>
      <c r="C1089" s="57"/>
      <c r="D1089" s="57" t="s">
        <v>2495</v>
      </c>
      <c r="E1089" s="57" t="s">
        <v>1806</v>
      </c>
      <c r="F1089" s="58" t="str">
        <f>IFERROR(VLOOKUP(VENTAS[[#This Row],[Código del producto Vendido]],STOCK[],5,FALSE),"-")</f>
        <v>Crossbody Bag Blanco Lacado</v>
      </c>
      <c r="G1089" s="58">
        <v>1</v>
      </c>
      <c r="H1089" s="59">
        <v>20</v>
      </c>
      <c r="I1089" s="59">
        <f>VENTAS[[#This Row],[Cantidad]]*VENTAS[[#This Row],[Precio Venta]]</f>
        <v>20</v>
      </c>
      <c r="J1089" s="59">
        <f>IF(VENTAS[[#This Row],[Nombre del Gestor]]&gt;1,  VENTAS[[#This Row],[Total]]*10%, 0)</f>
        <v>2</v>
      </c>
      <c r="K1089" s="59">
        <f>IFERROR(VLOOKUP(VENTAS[[#This Row],[Código del producto Vendido]],STOCK[],16,FALSE)*VENTAS[[#This Row],[Cantidad]] + VLOOKUP(VENTAS[[#This Row],[Código del producto Vendido]],STOCK[],19,FALSE)*VENTAS[[#This Row],[Cantidad]],VENTAS[[#This Row],[Total]])</f>
        <v>10.790000000000001</v>
      </c>
      <c r="L1089" s="59">
        <f>VENTAS[[#This Row],[Total]]-VENTAS[[#This Row],[Comisión 10%]]-VENTAS[[#This Row],[Costo SIN Comision]]</f>
        <v>7.2099999999999991</v>
      </c>
      <c r="M1089" s="59"/>
    </row>
    <row r="1090" spans="1:13" ht="20" customHeight="1">
      <c r="A1090" s="56">
        <v>45481</v>
      </c>
      <c r="B1090" s="57"/>
      <c r="C1090" s="57"/>
      <c r="D1090" s="57" t="s">
        <v>2495</v>
      </c>
      <c r="E1090" s="57" t="s">
        <v>1427</v>
      </c>
      <c r="F1090" s="58" t="str">
        <f>IFERROR(VLOOKUP(VENTAS[[#This Row],[Código del producto Vendido]],STOCK[],5,FALSE),"-")</f>
        <v xml:space="preserve">Vestido Privé  </v>
      </c>
      <c r="G1090" s="58">
        <v>1</v>
      </c>
      <c r="H1090" s="59">
        <v>25</v>
      </c>
      <c r="I1090" s="59">
        <f>VENTAS[[#This Row],[Cantidad]]*VENTAS[[#This Row],[Precio Venta]]</f>
        <v>25</v>
      </c>
      <c r="J1090" s="59">
        <f>IF(VENTAS[[#This Row],[Nombre del Gestor]]&gt;1,  VENTAS[[#This Row],[Total]]*10%, 0)</f>
        <v>2.5</v>
      </c>
      <c r="K1090" s="59">
        <f>IFERROR(VLOOKUP(VENTAS[[#This Row],[Código del producto Vendido]],STOCK[],16,FALSE)*VENTAS[[#This Row],[Cantidad]] + VLOOKUP(VENTAS[[#This Row],[Código del producto Vendido]],STOCK[],19,FALSE)*VENTAS[[#This Row],[Cantidad]],VENTAS[[#This Row],[Total]])</f>
        <v>11.1</v>
      </c>
      <c r="L1090" s="59">
        <f>VENTAS[[#This Row],[Total]]-VENTAS[[#This Row],[Comisión 10%]]-VENTAS[[#This Row],[Costo SIN Comision]]</f>
        <v>11.4</v>
      </c>
      <c r="M1090" s="59"/>
    </row>
    <row r="1091" spans="1:13" ht="20" customHeight="1">
      <c r="A1091" s="56">
        <v>45474</v>
      </c>
      <c r="B1091" s="57"/>
      <c r="C1091" s="57"/>
      <c r="D1091" s="57" t="s">
        <v>2583</v>
      </c>
      <c r="E1091" s="57" t="s">
        <v>2358</v>
      </c>
      <c r="F1091" s="58" t="str">
        <f>IFERROR(VLOOKUP(VENTAS[[#This Row],[Código del producto Vendido]],STOCK[],5,FALSE),"-")</f>
        <v>Sombrero de protección Verano fashionista</v>
      </c>
      <c r="G1091" s="58">
        <v>1</v>
      </c>
      <c r="H1091" s="59">
        <v>15</v>
      </c>
      <c r="I1091" s="59">
        <f>VENTAS[[#This Row],[Cantidad]]*VENTAS[[#This Row],[Precio Venta]]</f>
        <v>15</v>
      </c>
      <c r="J1091" s="59">
        <f>IF(VENTAS[[#This Row],[Nombre del Gestor]]&gt;1,  VENTAS[[#This Row],[Total]]*10%, 0)</f>
        <v>1.5</v>
      </c>
      <c r="K1091" s="59">
        <f>IFERROR(VLOOKUP(VENTAS[[#This Row],[Código del producto Vendido]],STOCK[],16,FALSE)*VENTAS[[#This Row],[Cantidad]] + VLOOKUP(VENTAS[[#This Row],[Código del producto Vendido]],STOCK[],19,FALSE)*VENTAS[[#This Row],[Cantidad]],VENTAS[[#This Row],[Total]])</f>
        <v>8.551874999999999</v>
      </c>
      <c r="L1091" s="59">
        <f>VENTAS[[#This Row],[Total]]-VENTAS[[#This Row],[Comisión 10%]]-VENTAS[[#This Row],[Costo SIN Comision]]</f>
        <v>4.948125000000001</v>
      </c>
      <c r="M1091" s="59"/>
    </row>
    <row r="1092" spans="1:13" ht="20" customHeight="1">
      <c r="A1092" s="56">
        <v>45483</v>
      </c>
      <c r="B1092" s="57" t="s">
        <v>1490</v>
      </c>
      <c r="C1092" s="57" t="s">
        <v>2639</v>
      </c>
      <c r="D1092" s="57"/>
      <c r="E1092" s="57" t="s">
        <v>2293</v>
      </c>
      <c r="F1092" s="58" t="str">
        <f>IFERROR(VLOOKUP(VENTAS[[#This Row],[Código del producto Vendido]],STOCK[],5,FALSE),"-")</f>
        <v>Bikini sexy de pierna alta en tendencia</v>
      </c>
      <c r="G1092" s="58">
        <v>1</v>
      </c>
      <c r="H1092" s="59">
        <v>18</v>
      </c>
      <c r="I1092" s="59">
        <f>VENTAS[[#This Row],[Cantidad]]*VENTAS[[#This Row],[Precio Venta]]</f>
        <v>18</v>
      </c>
      <c r="J1092" s="59">
        <f>IF(VENTAS[[#This Row],[Nombre del Gestor]]&gt;1,  VENTAS[[#This Row],[Total]]*10%, 0)</f>
        <v>0</v>
      </c>
      <c r="K1092" s="59">
        <f>IFERROR(VLOOKUP(VENTAS[[#This Row],[Código del producto Vendido]],STOCK[],16,FALSE)*VENTAS[[#This Row],[Cantidad]] + VLOOKUP(VENTAS[[#This Row],[Código del producto Vendido]],STOCK[],19,FALSE)*VENTAS[[#This Row],[Cantidad]],VENTAS[[#This Row],[Total]])</f>
        <v>6.6199999999999992</v>
      </c>
      <c r="L1092" s="59">
        <f>VENTAS[[#This Row],[Total]]-VENTAS[[#This Row],[Comisión 10%]]-VENTAS[[#This Row],[Costo SIN Comision]]</f>
        <v>11.38</v>
      </c>
      <c r="M1092" s="59"/>
    </row>
    <row r="1093" spans="1:13" ht="20" customHeight="1">
      <c r="A1093" s="56">
        <v>45489</v>
      </c>
      <c r="B1093" s="57"/>
      <c r="C1093" s="57"/>
      <c r="D1093" s="57" t="s">
        <v>394</v>
      </c>
      <c r="E1093" s="57" t="s">
        <v>2279</v>
      </c>
      <c r="F1093" s="58" t="str">
        <f>IFERROR(VLOOKUP(VENTAS[[#This Row],[Código del producto Vendido]],STOCK[],5,FALSE),"-")</f>
        <v>Falda Bohemia de mezclilla de cintura alta con detalles de botón</v>
      </c>
      <c r="G1093" s="58">
        <v>1</v>
      </c>
      <c r="H1093" s="59">
        <v>30</v>
      </c>
      <c r="I1093" s="59">
        <f>VENTAS[[#This Row],[Cantidad]]*VENTAS[[#This Row],[Precio Venta]]</f>
        <v>30</v>
      </c>
      <c r="J1093" s="59">
        <f>IF(VENTAS[[#This Row],[Nombre del Gestor]]&gt;1,  VENTAS[[#This Row],[Total]]*10%, 0)</f>
        <v>3</v>
      </c>
      <c r="K1093" s="59">
        <f>IFERROR(VLOOKUP(VENTAS[[#This Row],[Código del producto Vendido]],STOCK[],16,FALSE)*VENTAS[[#This Row],[Cantidad]] + VLOOKUP(VENTAS[[#This Row],[Código del producto Vendido]],STOCK[],19,FALSE)*VENTAS[[#This Row],[Cantidad]],VENTAS[[#This Row],[Total]])</f>
        <v>7.05</v>
      </c>
      <c r="L1093" s="59">
        <f>VENTAS[[#This Row],[Total]]-VENTAS[[#This Row],[Comisión 10%]]-VENTAS[[#This Row],[Costo SIN Comision]]</f>
        <v>19.95</v>
      </c>
      <c r="M1093" s="59"/>
    </row>
    <row r="1094" spans="1:13" ht="20" customHeight="1">
      <c r="A1094" s="56">
        <v>45488</v>
      </c>
      <c r="B1094" s="57"/>
      <c r="C1094" s="57"/>
      <c r="D1094" s="57" t="s">
        <v>2495</v>
      </c>
      <c r="E1094" s="57" t="s">
        <v>1865</v>
      </c>
      <c r="F1094" s="58" t="str">
        <f>IFERROR(VLOOKUP(VENTAS[[#This Row],[Código del producto Vendido]],STOCK[],5,FALSE),"-")</f>
        <v>Sujetador Invisible Suave sin tirantes</v>
      </c>
      <c r="G1094" s="58">
        <v>1</v>
      </c>
      <c r="H1094" s="59">
        <v>12</v>
      </c>
      <c r="I1094" s="59">
        <f>VENTAS[[#This Row],[Cantidad]]*VENTAS[[#This Row],[Precio Venta]]</f>
        <v>12</v>
      </c>
      <c r="J1094" s="59">
        <f>IF(VENTAS[[#This Row],[Nombre del Gestor]]&gt;1,  VENTAS[[#This Row],[Total]]*10%, 0)</f>
        <v>1.2000000000000002</v>
      </c>
      <c r="K1094" s="59">
        <f>IFERROR(VLOOKUP(VENTAS[[#This Row],[Código del producto Vendido]],STOCK[],16,FALSE)*VENTAS[[#This Row],[Cantidad]] + VLOOKUP(VENTAS[[#This Row],[Código del producto Vendido]],STOCK[],19,FALSE)*VENTAS[[#This Row],[Cantidad]],VENTAS[[#This Row],[Total]])</f>
        <v>4.97</v>
      </c>
      <c r="L1094" s="59">
        <f>VENTAS[[#This Row],[Total]]-VENTAS[[#This Row],[Comisión 10%]]-VENTAS[[#This Row],[Costo SIN Comision]]</f>
        <v>5.830000000000001</v>
      </c>
      <c r="M1094" s="59"/>
    </row>
    <row r="1095" spans="1:13" ht="20" customHeight="1">
      <c r="A1095" s="56">
        <v>45489</v>
      </c>
      <c r="B1095" s="57"/>
      <c r="C1095" s="57"/>
      <c r="D1095" s="57" t="s">
        <v>2498</v>
      </c>
      <c r="E1095" s="57" t="s">
        <v>2530</v>
      </c>
      <c r="F1095" s="58" t="str">
        <f>IFERROR(VLOOKUP(VENTAS[[#This Row],[Código del producto Vendido]],STOCK[],5,FALSE),"-")</f>
        <v>Sandalias de tiras con tacón cuadrado</v>
      </c>
      <c r="G1095" s="58">
        <v>1</v>
      </c>
      <c r="H1095" s="59">
        <v>35</v>
      </c>
      <c r="I1095" s="59">
        <f>VENTAS[[#This Row],[Cantidad]]*VENTAS[[#This Row],[Precio Venta]]</f>
        <v>35</v>
      </c>
      <c r="J1095" s="59">
        <f>IF(VENTAS[[#This Row],[Nombre del Gestor]]&gt;1,  VENTAS[[#This Row],[Total]]*10%, 0)</f>
        <v>3.5</v>
      </c>
      <c r="K1095" s="59">
        <f>IFERROR(VLOOKUP(VENTAS[[#This Row],[Código del producto Vendido]],STOCK[],16,FALSE)*VENTAS[[#This Row],[Cantidad]] + VLOOKUP(VENTAS[[#This Row],[Código del producto Vendido]],STOCK[],19,FALSE)*VENTAS[[#This Row],[Cantidad]],VENTAS[[#This Row],[Total]])</f>
        <v>17.252021151586369</v>
      </c>
      <c r="L1095" s="59">
        <f>VENTAS[[#This Row],[Total]]-VENTAS[[#This Row],[Comisión 10%]]-VENTAS[[#This Row],[Costo SIN Comision]]</f>
        <v>14.247978848413631</v>
      </c>
      <c r="M1095" s="59"/>
    </row>
    <row r="1096" spans="1:13" ht="20" customHeight="1">
      <c r="A1096" s="56" t="s">
        <v>1498</v>
      </c>
      <c r="B1096" s="57" t="s">
        <v>1490</v>
      </c>
      <c r="C1096" s="57"/>
      <c r="D1096" s="57"/>
      <c r="E1096" s="57" t="s">
        <v>861</v>
      </c>
      <c r="F1096" s="58" t="str">
        <f>IFERROR(VLOOKUP(VENTAS[[#This Row],[Código del producto Vendido]],STOCK[],5,FALSE),"-")</f>
        <v xml:space="preserve">Vestido de lunares </v>
      </c>
      <c r="G1096" s="58">
        <v>1</v>
      </c>
      <c r="H1096" s="59">
        <v>25</v>
      </c>
      <c r="I1096" s="59">
        <f>VENTAS[[#This Row],[Cantidad]]*VENTAS[[#This Row],[Precio Venta]]</f>
        <v>25</v>
      </c>
      <c r="J1096" s="59">
        <f>IF(VENTAS[[#This Row],[Nombre del Gestor]]&gt;1,  VENTAS[[#This Row],[Total]]*10%, 0)</f>
        <v>0</v>
      </c>
      <c r="K1096" s="59">
        <f>IFERROR(VLOOKUP(VENTAS[[#This Row],[Código del producto Vendido]],STOCK[],16,FALSE)*VENTAS[[#This Row],[Cantidad]] + VLOOKUP(VENTAS[[#This Row],[Código del producto Vendido]],STOCK[],19,FALSE)*VENTAS[[#This Row],[Cantidad]],VENTAS[[#This Row],[Total]])</f>
        <v>13.911363636363635</v>
      </c>
      <c r="L1096" s="59">
        <f>VENTAS[[#This Row],[Total]]-VENTAS[[#This Row],[Comisión 10%]]-VENTAS[[#This Row],[Costo SIN Comision]]</f>
        <v>11.088636363636365</v>
      </c>
      <c r="M1096" s="59"/>
    </row>
    <row r="1097" spans="1:13" ht="20" customHeight="1">
      <c r="A1097" s="56" t="s">
        <v>1498</v>
      </c>
      <c r="B1097" s="57" t="s">
        <v>1490</v>
      </c>
      <c r="C1097" s="57"/>
      <c r="D1097" s="57"/>
      <c r="E1097" s="57" t="s">
        <v>862</v>
      </c>
      <c r="F1097" s="58" t="str">
        <f>IFERROR(VLOOKUP(VENTAS[[#This Row],[Código del producto Vendido]],STOCK[],5,FALSE),"-")</f>
        <v>Vestido de lunares</v>
      </c>
      <c r="G1097" s="58">
        <v>1</v>
      </c>
      <c r="H1097" s="59">
        <v>25</v>
      </c>
      <c r="I1097" s="59">
        <f>VENTAS[[#This Row],[Cantidad]]*VENTAS[[#This Row],[Precio Venta]]</f>
        <v>25</v>
      </c>
      <c r="J1097" s="59">
        <f>IF(VENTAS[[#This Row],[Nombre del Gestor]]&gt;1,  VENTAS[[#This Row],[Total]]*10%, 0)</f>
        <v>0</v>
      </c>
      <c r="K1097" s="59">
        <f>IFERROR(VLOOKUP(VENTAS[[#This Row],[Código del producto Vendido]],STOCK[],16,FALSE)*VENTAS[[#This Row],[Cantidad]] + VLOOKUP(VENTAS[[#This Row],[Código del producto Vendido]],STOCK[],19,FALSE)*VENTAS[[#This Row],[Cantidad]],VENTAS[[#This Row],[Total]])</f>
        <v>13.911363636363635</v>
      </c>
      <c r="L1097" s="59">
        <f>VENTAS[[#This Row],[Total]]-VENTAS[[#This Row],[Comisión 10%]]-VENTAS[[#This Row],[Costo SIN Comision]]</f>
        <v>11.088636363636365</v>
      </c>
      <c r="M1097" s="59"/>
    </row>
    <row r="1098" spans="1:13" ht="20" customHeight="1">
      <c r="A1098" s="56">
        <v>45489</v>
      </c>
      <c r="B1098" s="57"/>
      <c r="C1098" s="57"/>
      <c r="D1098" s="57" t="s">
        <v>2014</v>
      </c>
      <c r="E1098" s="57" t="s">
        <v>2473</v>
      </c>
      <c r="F1098" s="58" t="str">
        <f>IFERROR(VLOOKUP(VENTAS[[#This Row],[Código del producto Vendido]],STOCK[],5,FALSE),"-")</f>
        <v>Vestido estampado con abertura y ajuste en cintura</v>
      </c>
      <c r="G1098" s="58">
        <v>1</v>
      </c>
      <c r="H1098" s="59">
        <v>30</v>
      </c>
      <c r="I1098" s="59">
        <f>VENTAS[[#This Row],[Cantidad]]*VENTAS[[#This Row],[Precio Venta]]</f>
        <v>30</v>
      </c>
      <c r="J1098" s="59">
        <f>IF(VENTAS[[#This Row],[Nombre del Gestor]]&gt;1,  VENTAS[[#This Row],[Total]]*10%, 0)</f>
        <v>3</v>
      </c>
      <c r="K1098" s="59">
        <f>IFERROR(VLOOKUP(VENTAS[[#This Row],[Código del producto Vendido]],STOCK[],16,FALSE)*VENTAS[[#This Row],[Cantidad]] + VLOOKUP(VENTAS[[#This Row],[Código del producto Vendido]],STOCK[],19,FALSE)*VENTAS[[#This Row],[Cantidad]],VENTAS[[#This Row],[Total]])</f>
        <v>17.59</v>
      </c>
      <c r="L1098" s="59">
        <f>VENTAS[[#This Row],[Total]]-VENTAS[[#This Row],[Comisión 10%]]-VENTAS[[#This Row],[Costo SIN Comision]]</f>
        <v>9.41</v>
      </c>
      <c r="M1098" s="59"/>
    </row>
    <row r="1099" spans="1:13" ht="20" customHeight="1">
      <c r="A1099" s="56">
        <v>45475</v>
      </c>
      <c r="B1099" s="57"/>
      <c r="C1099" s="57"/>
      <c r="D1099" s="57" t="s">
        <v>2014</v>
      </c>
      <c r="E1099" s="57" t="s">
        <v>2341</v>
      </c>
      <c r="F1099" s="58" t="str">
        <f>IFERROR(VLOOKUP(VENTAS[[#This Row],[Código del producto Vendido]],STOCK[],5,FALSE),"-")</f>
        <v>Pantalón palazzo estiloso</v>
      </c>
      <c r="G1099" s="58">
        <v>1</v>
      </c>
      <c r="H1099" s="59">
        <v>20</v>
      </c>
      <c r="I1099" s="59">
        <f>VENTAS[[#This Row],[Cantidad]]*VENTAS[[#This Row],[Precio Venta]]</f>
        <v>20</v>
      </c>
      <c r="J1099" s="59">
        <f>IF(VENTAS[[#This Row],[Nombre del Gestor]]&gt;1,  VENTAS[[#This Row],[Total]]*10%, 0)</f>
        <v>2</v>
      </c>
      <c r="K1099" s="59">
        <f>IFERROR(VLOOKUP(VENTAS[[#This Row],[Código del producto Vendido]],STOCK[],16,FALSE)*VENTAS[[#This Row],[Cantidad]] + VLOOKUP(VENTAS[[#This Row],[Código del producto Vendido]],STOCK[],19,FALSE)*VENTAS[[#This Row],[Cantidad]],VENTAS[[#This Row],[Total]])</f>
        <v>10.914375</v>
      </c>
      <c r="L1099" s="59">
        <f>VENTAS[[#This Row],[Total]]-VENTAS[[#This Row],[Comisión 10%]]-VENTAS[[#This Row],[Costo SIN Comision]]</f>
        <v>7.0856250000000003</v>
      </c>
      <c r="M1099" s="59"/>
    </row>
    <row r="1100" spans="1:13" ht="20" customHeight="1">
      <c r="A1100" s="56">
        <v>45475</v>
      </c>
      <c r="B1100" s="57"/>
      <c r="C1100" s="57"/>
      <c r="D1100" s="57" t="s">
        <v>2014</v>
      </c>
      <c r="E1100" s="57" t="s">
        <v>1089</v>
      </c>
      <c r="F1100" s="58" t="str">
        <f>IFERROR(VLOOKUP(VENTAS[[#This Row],[Código del producto Vendido]],STOCK[],5,FALSE),"-")</f>
        <v>Top de cuello V con encaje</v>
      </c>
      <c r="G1100" s="58">
        <v>1</v>
      </c>
      <c r="H1100" s="59">
        <v>12</v>
      </c>
      <c r="I1100" s="59">
        <f>VENTAS[[#This Row],[Cantidad]]*VENTAS[[#This Row],[Precio Venta]]</f>
        <v>12</v>
      </c>
      <c r="J1100" s="59">
        <f>IF(VENTAS[[#This Row],[Nombre del Gestor]]&gt;1,  VENTAS[[#This Row],[Total]]*10%, 0)</f>
        <v>1.2000000000000002</v>
      </c>
      <c r="K1100" s="59">
        <f>IFERROR(VLOOKUP(VENTAS[[#This Row],[Código del producto Vendido]],STOCK[],16,FALSE)*VENTAS[[#This Row],[Cantidad]] + VLOOKUP(VENTAS[[#This Row],[Código del producto Vendido]],STOCK[],19,FALSE)*VENTAS[[#This Row],[Cantidad]],VENTAS[[#This Row],[Total]])</f>
        <v>7.97</v>
      </c>
      <c r="L1100" s="59">
        <f>VENTAS[[#This Row],[Total]]-VENTAS[[#This Row],[Comisión 10%]]-VENTAS[[#This Row],[Costo SIN Comision]]</f>
        <v>2.830000000000001</v>
      </c>
      <c r="M1100" s="59"/>
    </row>
    <row r="1101" spans="1:13" ht="20" customHeight="1">
      <c r="A1101" s="56"/>
      <c r="B1101" s="57" t="s">
        <v>1490</v>
      </c>
      <c r="C1101" s="57" t="s">
        <v>2639</v>
      </c>
      <c r="D1101" s="57"/>
      <c r="E1101" s="57" t="s">
        <v>1470</v>
      </c>
      <c r="F1101" s="58" t="str">
        <f>IFERROR(VLOOKUP(VENTAS[[#This Row],[Código del producto Vendido]],STOCK[],5,FALSE),"-")</f>
        <v xml:space="preserve">Vestido ajustado de puntos </v>
      </c>
      <c r="G1101" s="58">
        <v>1</v>
      </c>
      <c r="H1101" s="59">
        <v>28</v>
      </c>
      <c r="I1101" s="59">
        <f>VENTAS[[#This Row],[Cantidad]]*VENTAS[[#This Row],[Precio Venta]]</f>
        <v>28</v>
      </c>
      <c r="J1101" s="59">
        <f>IF(VENTAS[[#This Row],[Nombre del Gestor]]&gt;1,  VENTAS[[#This Row],[Total]]*10%, 0)</f>
        <v>0</v>
      </c>
      <c r="K1101" s="59">
        <f>IFERROR(VLOOKUP(VENTAS[[#This Row],[Código del producto Vendido]],STOCK[],16,FALSE)*VENTAS[[#This Row],[Cantidad]] + VLOOKUP(VENTAS[[#This Row],[Código del producto Vendido]],STOCK[],19,FALSE)*VENTAS[[#This Row],[Cantidad]],VENTAS[[#This Row],[Total]])</f>
        <v>18</v>
      </c>
      <c r="L1101" s="59">
        <f>VENTAS[[#This Row],[Total]]-VENTAS[[#This Row],[Comisión 10%]]-VENTAS[[#This Row],[Costo SIN Comision]]</f>
        <v>10</v>
      </c>
      <c r="M1101" s="59"/>
    </row>
    <row r="1102" spans="1:13" ht="20" customHeight="1">
      <c r="A1102" s="56"/>
      <c r="B1102" s="57" t="s">
        <v>1490</v>
      </c>
      <c r="C1102" s="57" t="s">
        <v>2639</v>
      </c>
      <c r="D1102" s="57"/>
      <c r="E1102" s="57" t="s">
        <v>1705</v>
      </c>
      <c r="F1102" s="58" t="str">
        <f>IFERROR(VLOOKUP(VENTAS[[#This Row],[Código del producto Vendido]],STOCK[],5,FALSE),"-")</f>
        <v>Cinturón de hebilla redonda</v>
      </c>
      <c r="G1102" s="58">
        <v>1</v>
      </c>
      <c r="H1102" s="59">
        <v>10</v>
      </c>
      <c r="I1102" s="59">
        <f>VENTAS[[#This Row],[Cantidad]]*VENTAS[[#This Row],[Precio Venta]]</f>
        <v>10</v>
      </c>
      <c r="J1102" s="59">
        <f>IF(VENTAS[[#This Row],[Nombre del Gestor]]&gt;1,  VENTAS[[#This Row],[Total]]*10%, 0)</f>
        <v>0</v>
      </c>
      <c r="K1102" s="59">
        <f>IFERROR(VLOOKUP(VENTAS[[#This Row],[Código del producto Vendido]],STOCK[],16,FALSE)*VENTAS[[#This Row],[Cantidad]] + VLOOKUP(VENTAS[[#This Row],[Código del producto Vendido]],STOCK[],19,FALSE)*VENTAS[[#This Row],[Cantidad]],VENTAS[[#This Row],[Total]])</f>
        <v>3.8235294117647061</v>
      </c>
      <c r="L1102" s="59">
        <f>VENTAS[[#This Row],[Total]]-VENTAS[[#This Row],[Comisión 10%]]-VENTAS[[#This Row],[Costo SIN Comision]]</f>
        <v>6.1764705882352935</v>
      </c>
      <c r="M1102" s="59"/>
    </row>
    <row r="1103" spans="1:13" ht="20" customHeight="1">
      <c r="A1103" s="56"/>
      <c r="B1103" s="57" t="s">
        <v>1490</v>
      </c>
      <c r="C1103" s="57" t="s">
        <v>2639</v>
      </c>
      <c r="D1103" s="57"/>
      <c r="E1103" s="57" t="s">
        <v>2358</v>
      </c>
      <c r="F1103" s="58" t="str">
        <f>IFERROR(VLOOKUP(VENTAS[[#This Row],[Código del producto Vendido]],STOCK[],5,FALSE),"-")</f>
        <v>Sombrero de protección Verano fashionista</v>
      </c>
      <c r="G1103" s="58">
        <v>1</v>
      </c>
      <c r="H1103" s="59">
        <v>15</v>
      </c>
      <c r="I1103" s="59">
        <f>VENTAS[[#This Row],[Cantidad]]*VENTAS[[#This Row],[Precio Venta]]</f>
        <v>15</v>
      </c>
      <c r="J1103" s="59">
        <f>IF(VENTAS[[#This Row],[Nombre del Gestor]]&gt;1,  VENTAS[[#This Row],[Total]]*10%, 0)</f>
        <v>0</v>
      </c>
      <c r="K1103" s="59">
        <f>IFERROR(VLOOKUP(VENTAS[[#This Row],[Código del producto Vendido]],STOCK[],16,FALSE)*VENTAS[[#This Row],[Cantidad]] + VLOOKUP(VENTAS[[#This Row],[Código del producto Vendido]],STOCK[],19,FALSE)*VENTAS[[#This Row],[Cantidad]],VENTAS[[#This Row],[Total]])</f>
        <v>8.551874999999999</v>
      </c>
      <c r="L1103" s="59">
        <f>VENTAS[[#This Row],[Total]]-VENTAS[[#This Row],[Comisión 10%]]-VENTAS[[#This Row],[Costo SIN Comision]]</f>
        <v>6.448125000000001</v>
      </c>
      <c r="M1103" s="59"/>
    </row>
    <row r="1104" spans="1:13" ht="20" customHeight="1">
      <c r="A1104" s="56">
        <v>45475</v>
      </c>
      <c r="B1104" s="57"/>
      <c r="C1104" s="57"/>
      <c r="D1104" s="57" t="s">
        <v>2014</v>
      </c>
      <c r="E1104" s="57" t="s">
        <v>2328</v>
      </c>
      <c r="F1104" s="58" t="str">
        <f>IFERROR(VLOOKUP(VENTAS[[#This Row],[Código del producto Vendido]],STOCK[],5,FALSE),"-")</f>
        <v>Bolso de lienzo estampado de corazón</v>
      </c>
      <c r="G1104" s="58">
        <v>1</v>
      </c>
      <c r="H1104" s="59">
        <v>12</v>
      </c>
      <c r="I1104" s="59">
        <f>VENTAS[[#This Row],[Cantidad]]*VENTAS[[#This Row],[Precio Venta]]</f>
        <v>12</v>
      </c>
      <c r="J1104" s="59">
        <f>IF(VENTAS[[#This Row],[Nombre del Gestor]]&gt;1,  VENTAS[[#This Row],[Total]]*10%, 0)</f>
        <v>1.2000000000000002</v>
      </c>
      <c r="K1104" s="59">
        <f>IFERROR(VLOOKUP(VENTAS[[#This Row],[Código del producto Vendido]],STOCK[],16,FALSE)*VENTAS[[#This Row],[Cantidad]] + VLOOKUP(VENTAS[[#This Row],[Código del producto Vendido]],STOCK[],19,FALSE)*VENTAS[[#This Row],[Cantidad]],VENTAS[[#This Row],[Total]])</f>
        <v>4.2299999999999995</v>
      </c>
      <c r="L1104" s="59">
        <f>VENTAS[[#This Row],[Total]]-VENTAS[[#This Row],[Comisión 10%]]-VENTAS[[#This Row],[Costo SIN Comision]]</f>
        <v>6.5700000000000012</v>
      </c>
      <c r="M1104" s="59"/>
    </row>
    <row r="1105" spans="1:13" ht="20" customHeight="1">
      <c r="A1105" s="56">
        <v>45489</v>
      </c>
      <c r="B1105" s="57"/>
      <c r="C1105" s="57"/>
      <c r="D1105" s="57" t="s">
        <v>2498</v>
      </c>
      <c r="E1105" s="57" t="s">
        <v>2308</v>
      </c>
      <c r="F1105" s="58" t="str">
        <f>IFERROR(VLOOKUP(VENTAS[[#This Row],[Código del producto Vendido]],STOCK[],5,FALSE),"-")</f>
        <v>Vestido sexy cruzado de escote profundo</v>
      </c>
      <c r="G1105" s="58">
        <v>1</v>
      </c>
      <c r="H1105" s="59">
        <v>20</v>
      </c>
      <c r="I1105" s="59">
        <f>VENTAS[[#This Row],[Cantidad]]*VENTAS[[#This Row],[Precio Venta]]</f>
        <v>20</v>
      </c>
      <c r="J1105" s="59">
        <f>IF(VENTAS[[#This Row],[Nombre del Gestor]]&gt;1,  VENTAS[[#This Row],[Total]]*10%, 0)</f>
        <v>2</v>
      </c>
      <c r="K1105" s="59">
        <f>IFERROR(VLOOKUP(VENTAS[[#This Row],[Código del producto Vendido]],STOCK[],16,FALSE)*VENTAS[[#This Row],[Cantidad]] + VLOOKUP(VENTAS[[#This Row],[Código del producto Vendido]],STOCK[],19,FALSE)*VENTAS[[#This Row],[Cantidad]],VENTAS[[#This Row],[Total]])</f>
        <v>8.59</v>
      </c>
      <c r="L1105" s="59">
        <f>VENTAS[[#This Row],[Total]]-VENTAS[[#This Row],[Comisión 10%]]-VENTAS[[#This Row],[Costo SIN Comision]]</f>
        <v>9.41</v>
      </c>
      <c r="M1105" s="59"/>
    </row>
    <row r="1106" spans="1:13" ht="20" customHeight="1">
      <c r="A1106" s="56">
        <v>45489</v>
      </c>
      <c r="B1106" s="57"/>
      <c r="C1106" s="57"/>
      <c r="D1106" s="57" t="s">
        <v>2498</v>
      </c>
      <c r="E1106" s="57" t="s">
        <v>1467</v>
      </c>
      <c r="F1106" s="58" t="str">
        <f>IFERROR(VLOOKUP(VENTAS[[#This Row],[Código del producto Vendido]],STOCK[],5,FALSE),"-")</f>
        <v>Vestido Asimétrico con cuerdas</v>
      </c>
      <c r="G1106" s="58">
        <v>1</v>
      </c>
      <c r="H1106" s="59">
        <v>20</v>
      </c>
      <c r="I1106" s="59">
        <f>VENTAS[[#This Row],[Cantidad]]*VENTAS[[#This Row],[Precio Venta]]</f>
        <v>20</v>
      </c>
      <c r="J1106" s="59">
        <f>IF(VENTAS[[#This Row],[Nombre del Gestor]]&gt;1,  VENTAS[[#This Row],[Total]]*10%, 0)</f>
        <v>2</v>
      </c>
      <c r="K1106" s="59">
        <f>IFERROR(VLOOKUP(VENTAS[[#This Row],[Código del producto Vendido]],STOCK[],16,FALSE)*VENTAS[[#This Row],[Cantidad]] + VLOOKUP(VENTAS[[#This Row],[Código del producto Vendido]],STOCK[],19,FALSE)*VENTAS[[#This Row],[Cantidad]],VENTAS[[#This Row],[Total]])</f>
        <v>12</v>
      </c>
      <c r="L1106" s="59">
        <f>VENTAS[[#This Row],[Total]]-VENTAS[[#This Row],[Comisión 10%]]-VENTAS[[#This Row],[Costo SIN Comision]]</f>
        <v>6</v>
      </c>
      <c r="M1106" s="59"/>
    </row>
    <row r="1107" spans="1:13" ht="20" customHeight="1">
      <c r="A1107" s="56">
        <v>45489</v>
      </c>
      <c r="B1107" s="57"/>
      <c r="C1107" s="57" t="s">
        <v>2639</v>
      </c>
      <c r="D1107" s="57"/>
      <c r="E1107" s="57" t="s">
        <v>2542</v>
      </c>
      <c r="F1107" s="58" t="str">
        <f>IFERROR(VLOOKUP(VENTAS[[#This Row],[Código del producto Vendido]],STOCK[],5,FALSE),"-")</f>
        <v>Pantalón ancho con cordón ajustable</v>
      </c>
      <c r="G1107" s="58">
        <v>1</v>
      </c>
      <c r="H1107" s="59">
        <v>23</v>
      </c>
      <c r="I1107" s="59">
        <f>VENTAS[[#This Row],[Cantidad]]*VENTAS[[#This Row],[Precio Venta]]</f>
        <v>23</v>
      </c>
      <c r="J1107" s="59">
        <f>IF(VENTAS[[#This Row],[Nombre del Gestor]]&gt;1,  VENTAS[[#This Row],[Total]]*10%, 0)</f>
        <v>0</v>
      </c>
      <c r="K1107" s="59">
        <f>IFERROR(VLOOKUP(VENTAS[[#This Row],[Código del producto Vendido]],STOCK[],16,FALSE)*VENTAS[[#This Row],[Cantidad]] + VLOOKUP(VENTAS[[#This Row],[Código del producto Vendido]],STOCK[],19,FALSE)*VENTAS[[#This Row],[Cantidad]],VENTAS[[#This Row],[Total]])</f>
        <v>11.435334900117509</v>
      </c>
      <c r="L1107" s="59">
        <f>VENTAS[[#This Row],[Total]]-VENTAS[[#This Row],[Comisión 10%]]-VENTAS[[#This Row],[Costo SIN Comision]]</f>
        <v>11.564665099882491</v>
      </c>
      <c r="M1107" s="59"/>
    </row>
    <row r="1108" spans="1:13" ht="20" customHeight="1">
      <c r="A1108" s="56" t="s">
        <v>1498</v>
      </c>
      <c r="B1108" s="57"/>
      <c r="C1108" s="57"/>
      <c r="D1108" s="57"/>
      <c r="E1108" s="57" t="s">
        <v>2165</v>
      </c>
      <c r="F1108" s="58" t="str">
        <f>IFERROR(VLOOKUP(VENTAS[[#This Row],[Código del producto Vendido]],STOCK[],5,FALSE),"-")</f>
        <v>Sandalias de velcro</v>
      </c>
      <c r="G1108" s="58">
        <v>1</v>
      </c>
      <c r="H1108" s="59">
        <v>27</v>
      </c>
      <c r="I1108" s="59">
        <f>VENTAS[[#This Row],[Cantidad]]*VENTAS[[#This Row],[Precio Venta]]</f>
        <v>27</v>
      </c>
      <c r="J1108" s="59">
        <f>IF(VENTAS[[#This Row],[Nombre del Gestor]]&gt;1,  VENTAS[[#This Row],[Total]]*10%, 0)</f>
        <v>0</v>
      </c>
      <c r="K1108" s="59">
        <f>IFERROR(VLOOKUP(VENTAS[[#This Row],[Código del producto Vendido]],STOCK[],16,FALSE)*VENTAS[[#This Row],[Cantidad]] + VLOOKUP(VENTAS[[#This Row],[Código del producto Vendido]],STOCK[],19,FALSE)*VENTAS[[#This Row],[Cantidad]],VENTAS[[#This Row],[Total]])</f>
        <v>17</v>
      </c>
      <c r="L1108" s="59">
        <f>VENTAS[[#This Row],[Total]]-VENTAS[[#This Row],[Comisión 10%]]-VENTAS[[#This Row],[Costo SIN Comision]]</f>
        <v>10</v>
      </c>
      <c r="M1108" s="59"/>
    </row>
    <row r="1109" spans="1:13" ht="20" customHeight="1">
      <c r="A1109" s="56"/>
      <c r="B1109" s="57"/>
      <c r="C1109" s="57"/>
      <c r="D1109" s="57" t="s">
        <v>2498</v>
      </c>
      <c r="E1109" s="57" t="s">
        <v>1866</v>
      </c>
      <c r="F1109" s="58" t="str">
        <f>IFERROR(VLOOKUP(VENTAS[[#This Row],[Código del producto Vendido]],STOCK[],5,FALSE),"-")</f>
        <v>Sujetador Invisible Suave sin tirantes</v>
      </c>
      <c r="G1109" s="58">
        <v>1</v>
      </c>
      <c r="H1109" s="59">
        <v>12</v>
      </c>
      <c r="I1109" s="59">
        <f>VENTAS[[#This Row],[Cantidad]]*VENTAS[[#This Row],[Precio Venta]]</f>
        <v>12</v>
      </c>
      <c r="J1109" s="59">
        <f>IF(VENTAS[[#This Row],[Nombre del Gestor]]&gt;1,  VENTAS[[#This Row],[Total]]*10%, 0)</f>
        <v>1.2000000000000002</v>
      </c>
      <c r="K1109" s="59">
        <f>IFERROR(VLOOKUP(VENTAS[[#This Row],[Código del producto Vendido]],STOCK[],16,FALSE)*VENTAS[[#This Row],[Cantidad]] + VLOOKUP(VENTAS[[#This Row],[Código del producto Vendido]],STOCK[],19,FALSE)*VENTAS[[#This Row],[Cantidad]],VENTAS[[#This Row],[Total]])</f>
        <v>4.97</v>
      </c>
      <c r="L1109" s="59">
        <f>VENTAS[[#This Row],[Total]]-VENTAS[[#This Row],[Comisión 10%]]-VENTAS[[#This Row],[Costo SIN Comision]]</f>
        <v>5.830000000000001</v>
      </c>
      <c r="M1109" s="59"/>
    </row>
    <row r="1110" spans="1:13" ht="20" customHeight="1">
      <c r="A1110" s="56">
        <v>45480</v>
      </c>
      <c r="B1110" s="57"/>
      <c r="C1110" s="57"/>
      <c r="D1110" s="57" t="s">
        <v>2514</v>
      </c>
      <c r="E1110" s="57" t="s">
        <v>1797</v>
      </c>
      <c r="F1110" s="58" t="str">
        <f>IFERROR(VLOOKUP(VENTAS[[#This Row],[Código del producto Vendido]],STOCK[],5,FALSE),"-")</f>
        <v xml:space="preserve">Maxi Vestido Bodycon </v>
      </c>
      <c r="G1110" s="58">
        <v>1</v>
      </c>
      <c r="H1110" s="59">
        <v>20</v>
      </c>
      <c r="I1110" s="59">
        <f>VENTAS[[#This Row],[Cantidad]]*VENTAS[[#This Row],[Precio Venta]]</f>
        <v>20</v>
      </c>
      <c r="J1110" s="59">
        <f>IF(VENTAS[[#This Row],[Nombre del Gestor]]&gt;1,  VENTAS[[#This Row],[Total]]*10%, 0)</f>
        <v>2</v>
      </c>
      <c r="K1110" s="59">
        <f>IFERROR(VLOOKUP(VENTAS[[#This Row],[Código del producto Vendido]],STOCK[],16,FALSE)*VENTAS[[#This Row],[Cantidad]] + VLOOKUP(VENTAS[[#This Row],[Código del producto Vendido]],STOCK[],19,FALSE)*VENTAS[[#This Row],[Cantidad]],VENTAS[[#This Row],[Total]])</f>
        <v>11.790000000000001</v>
      </c>
      <c r="L1110" s="59">
        <f>VENTAS[[#This Row],[Total]]-VENTAS[[#This Row],[Comisión 10%]]-VENTAS[[#This Row],[Costo SIN Comision]]</f>
        <v>6.2099999999999991</v>
      </c>
      <c r="M1110" s="59"/>
    </row>
    <row r="1111" spans="1:13" ht="20" customHeight="1">
      <c r="A1111" s="56">
        <v>45490</v>
      </c>
      <c r="B1111" s="57"/>
      <c r="C1111" s="57"/>
      <c r="D1111" s="57" t="s">
        <v>2498</v>
      </c>
      <c r="E1111" s="57" t="s">
        <v>2481</v>
      </c>
      <c r="F1111" s="58" t="str">
        <f>IFERROR(VLOOKUP(VENTAS[[#This Row],[Código del producto Vendido]],STOCK[],5,FALSE),"-")</f>
        <v>Sandalias cruzadas de plataforma F21</v>
      </c>
      <c r="G1111" s="58">
        <v>1</v>
      </c>
      <c r="H1111" s="59">
        <v>30</v>
      </c>
      <c r="I1111" s="59">
        <f>VENTAS[[#This Row],[Cantidad]]*VENTAS[[#This Row],[Precio Venta]]</f>
        <v>30</v>
      </c>
      <c r="J1111" s="59">
        <f>IF(VENTAS[[#This Row],[Nombre del Gestor]]&gt;1,  VENTAS[[#This Row],[Total]]*10%, 0)</f>
        <v>3</v>
      </c>
      <c r="K1111" s="59">
        <f>IFERROR(VLOOKUP(VENTAS[[#This Row],[Código del producto Vendido]],STOCK[],16,FALSE)*VENTAS[[#This Row],[Cantidad]] + VLOOKUP(VENTAS[[#This Row],[Código del producto Vendido]],STOCK[],19,FALSE)*VENTAS[[#This Row],[Cantidad]],VENTAS[[#This Row],[Total]])</f>
        <v>12.5</v>
      </c>
      <c r="L1111" s="59">
        <f>VENTAS[[#This Row],[Total]]-VENTAS[[#This Row],[Comisión 10%]]-VENTAS[[#This Row],[Costo SIN Comision]]</f>
        <v>14.5</v>
      </c>
      <c r="M1111" s="59"/>
    </row>
    <row r="1112" spans="1:13" ht="20" customHeight="1">
      <c r="A1112" s="56">
        <v>45483</v>
      </c>
      <c r="B1112" s="57"/>
      <c r="C1112" s="57" t="s">
        <v>2797</v>
      </c>
      <c r="D1112" s="57" t="s">
        <v>2594</v>
      </c>
      <c r="E1112" s="57" t="s">
        <v>1053</v>
      </c>
      <c r="F1112" s="58" t="str">
        <f>IFERROR(VLOOKUP(VENTAS[[#This Row],[Código del producto Vendido]],STOCK[],5,FALSE),"-")</f>
        <v>Cinturón de hebilla dorada</v>
      </c>
      <c r="G1112" s="58">
        <v>1</v>
      </c>
      <c r="H1112" s="59">
        <v>10</v>
      </c>
      <c r="I1112" s="59">
        <f>VENTAS[[#This Row],[Cantidad]]*VENTAS[[#This Row],[Precio Venta]]</f>
        <v>10</v>
      </c>
      <c r="J1112" s="59">
        <f>IF(VENTAS[[#This Row],[Nombre del Gestor]]&gt;1,  VENTAS[[#This Row],[Total]]*10%, 0)</f>
        <v>1</v>
      </c>
      <c r="K1112" s="59">
        <f>IFERROR(VLOOKUP(VENTAS[[#This Row],[Código del producto Vendido]],STOCK[],16,FALSE)*VENTAS[[#This Row],[Cantidad]] + VLOOKUP(VENTAS[[#This Row],[Código del producto Vendido]],STOCK[],19,FALSE)*VENTAS[[#This Row],[Cantidad]],VENTAS[[#This Row],[Total]])</f>
        <v>5.17</v>
      </c>
      <c r="L1112" s="59">
        <f>VENTAS[[#This Row],[Total]]-VENTAS[[#This Row],[Comisión 10%]]-VENTAS[[#This Row],[Costo SIN Comision]]</f>
        <v>3.83</v>
      </c>
      <c r="M1112" s="59"/>
    </row>
    <row r="1113" spans="1:13" ht="20" customHeight="1">
      <c r="A1113" s="56">
        <v>45483</v>
      </c>
      <c r="B1113" s="57"/>
      <c r="C1113" s="57" t="s">
        <v>2797</v>
      </c>
      <c r="D1113" s="57" t="s">
        <v>2594</v>
      </c>
      <c r="E1113" s="57" t="s">
        <v>1055</v>
      </c>
      <c r="F1113" s="58" t="str">
        <f>IFERROR(VLOOKUP(VENTAS[[#This Row],[Código del producto Vendido]],STOCK[],5,FALSE),"-")</f>
        <v>Cinturón de hebilla dorada</v>
      </c>
      <c r="G1113" s="58">
        <v>1</v>
      </c>
      <c r="H1113" s="59">
        <v>10</v>
      </c>
      <c r="I1113" s="59">
        <f>VENTAS[[#This Row],[Cantidad]]*VENTAS[[#This Row],[Precio Venta]]</f>
        <v>10</v>
      </c>
      <c r="J1113" s="59">
        <f>IF(VENTAS[[#This Row],[Nombre del Gestor]]&gt;1,  VENTAS[[#This Row],[Total]]*10%, 0)</f>
        <v>1</v>
      </c>
      <c r="K1113" s="59">
        <f>IFERROR(VLOOKUP(VENTAS[[#This Row],[Código del producto Vendido]],STOCK[],16,FALSE)*VENTAS[[#This Row],[Cantidad]] + VLOOKUP(VENTAS[[#This Row],[Código del producto Vendido]],STOCK[],19,FALSE)*VENTAS[[#This Row],[Cantidad]],VENTAS[[#This Row],[Total]])</f>
        <v>4.09</v>
      </c>
      <c r="L1113" s="59">
        <f>VENTAS[[#This Row],[Total]]-VENTAS[[#This Row],[Comisión 10%]]-VENTAS[[#This Row],[Costo SIN Comision]]</f>
        <v>4.91</v>
      </c>
      <c r="M1113" s="59"/>
    </row>
    <row r="1114" spans="1:13" ht="20" customHeight="1">
      <c r="A1114" s="56">
        <v>45483</v>
      </c>
      <c r="B1114" s="57"/>
      <c r="C1114" s="57" t="s">
        <v>2797</v>
      </c>
      <c r="D1114" s="57" t="s">
        <v>2594</v>
      </c>
      <c r="E1114" s="57" t="s">
        <v>1241</v>
      </c>
      <c r="F1114" s="58" t="str">
        <f>IFERROR(VLOOKUP(VENTAS[[#This Row],[Código del producto Vendido]],STOCK[],5,FALSE),"-")</f>
        <v>Camiseta acanalada de bajo asimétrico blanco</v>
      </c>
      <c r="G1114" s="58">
        <v>1</v>
      </c>
      <c r="H1114" s="59">
        <v>12</v>
      </c>
      <c r="I1114" s="59">
        <f>VENTAS[[#This Row],[Cantidad]]*VENTAS[[#This Row],[Precio Venta]]</f>
        <v>12</v>
      </c>
      <c r="J1114" s="59">
        <f>IF(VENTAS[[#This Row],[Nombre del Gestor]]&gt;1,  VENTAS[[#This Row],[Total]]*10%, 0)</f>
        <v>1.2000000000000002</v>
      </c>
      <c r="K1114" s="59">
        <f>IFERROR(VLOOKUP(VENTAS[[#This Row],[Código del producto Vendido]],STOCK[],16,FALSE)*VENTAS[[#This Row],[Cantidad]] + VLOOKUP(VENTAS[[#This Row],[Código del producto Vendido]],STOCK[],19,FALSE)*VENTAS[[#This Row],[Cantidad]],VENTAS[[#This Row],[Total]])</f>
        <v>9</v>
      </c>
      <c r="L1114" s="59">
        <f>VENTAS[[#This Row],[Total]]-VENTAS[[#This Row],[Comisión 10%]]-VENTAS[[#This Row],[Costo SIN Comision]]</f>
        <v>1.8000000000000007</v>
      </c>
      <c r="M1114" s="59"/>
    </row>
    <row r="1115" spans="1:13" ht="20" customHeight="1">
      <c r="A1115" s="56">
        <v>45483</v>
      </c>
      <c r="B1115" s="57"/>
      <c r="C1115" s="57" t="s">
        <v>2797</v>
      </c>
      <c r="D1115" s="57" t="s">
        <v>2594</v>
      </c>
      <c r="E1115" s="57" t="s">
        <v>1242</v>
      </c>
      <c r="F1115" s="58" t="str">
        <f>IFERROR(VLOOKUP(VENTAS[[#This Row],[Código del producto Vendido]],STOCK[],5,FALSE),"-")</f>
        <v>Camiseta acanalada de bajo asimétrico naranja</v>
      </c>
      <c r="G1115" s="58">
        <v>1</v>
      </c>
      <c r="H1115" s="59">
        <v>12</v>
      </c>
      <c r="I1115" s="59">
        <f>VENTAS[[#This Row],[Cantidad]]*VENTAS[[#This Row],[Precio Venta]]</f>
        <v>12</v>
      </c>
      <c r="J1115" s="59">
        <f>IF(VENTAS[[#This Row],[Nombre del Gestor]]&gt;1,  VENTAS[[#This Row],[Total]]*10%, 0)</f>
        <v>1.2000000000000002</v>
      </c>
      <c r="K1115" s="59">
        <f>IFERROR(VLOOKUP(VENTAS[[#This Row],[Código del producto Vendido]],STOCK[],16,FALSE)*VENTAS[[#This Row],[Cantidad]] + VLOOKUP(VENTAS[[#This Row],[Código del producto Vendido]],STOCK[],19,FALSE)*VENTAS[[#This Row],[Cantidad]],VENTAS[[#This Row],[Total]])</f>
        <v>9</v>
      </c>
      <c r="L1115" s="59">
        <f>VENTAS[[#This Row],[Total]]-VENTAS[[#This Row],[Comisión 10%]]-VENTAS[[#This Row],[Costo SIN Comision]]</f>
        <v>1.8000000000000007</v>
      </c>
      <c r="M1115" s="59"/>
    </row>
    <row r="1116" spans="1:13" ht="20" customHeight="1">
      <c r="A1116" s="56">
        <v>45491</v>
      </c>
      <c r="B1116" s="57"/>
      <c r="C1116" s="57" t="s">
        <v>2639</v>
      </c>
      <c r="D1116" s="57"/>
      <c r="E1116" s="57" t="s">
        <v>663</v>
      </c>
      <c r="F1116" s="58" t="str">
        <f>IFERROR(VLOOKUP(VENTAS[[#This Row],[Código del producto Vendido]],STOCK[],5,FALSE),"-")</f>
        <v>Pañuelo con estampado de paisley</v>
      </c>
      <c r="G1116" s="58">
        <v>1</v>
      </c>
      <c r="H1116" s="59">
        <v>3</v>
      </c>
      <c r="I1116" s="59">
        <f>VENTAS[[#This Row],[Cantidad]]*VENTAS[[#This Row],[Precio Venta]]</f>
        <v>3</v>
      </c>
      <c r="J1116" s="59">
        <f>IF(VENTAS[[#This Row],[Nombre del Gestor]]&gt;1,  VENTAS[[#This Row],[Total]]*10%, 0)</f>
        <v>0</v>
      </c>
      <c r="K1116" s="59">
        <f>IFERROR(VLOOKUP(VENTAS[[#This Row],[Código del producto Vendido]],STOCK[],16,FALSE)*VENTAS[[#This Row],[Cantidad]] + VLOOKUP(VENTAS[[#This Row],[Código del producto Vendido]],STOCK[],19,FALSE)*VENTAS[[#This Row],[Cantidad]],VENTAS[[#This Row],[Total]])</f>
        <v>1.2027777777777777</v>
      </c>
      <c r="L1116" s="59">
        <f>VENTAS[[#This Row],[Total]]-VENTAS[[#This Row],[Comisión 10%]]-VENTAS[[#This Row],[Costo SIN Comision]]</f>
        <v>1.7972222222222223</v>
      </c>
      <c r="M1116" s="59"/>
    </row>
    <row r="1117" spans="1:13" ht="20" customHeight="1">
      <c r="A1117" s="56">
        <v>45492</v>
      </c>
      <c r="B1117" s="57"/>
      <c r="C1117" s="57"/>
      <c r="D1117" s="57" t="s">
        <v>1493</v>
      </c>
      <c r="E1117" s="57" t="s">
        <v>1472</v>
      </c>
      <c r="F1117" s="58" t="str">
        <f>IFERROR(VLOOKUP(VENTAS[[#This Row],[Código del producto Vendido]],STOCK[],5,FALSE),"-")</f>
        <v>Vestido ajustado en rosas</v>
      </c>
      <c r="G1117" s="58">
        <v>1</v>
      </c>
      <c r="H1117" s="59">
        <v>16</v>
      </c>
      <c r="I1117" s="59">
        <f>VENTAS[[#This Row],[Cantidad]]*VENTAS[[#This Row],[Precio Venta]]</f>
        <v>16</v>
      </c>
      <c r="J1117" s="59">
        <f>IF(VENTAS[[#This Row],[Nombre del Gestor]]&gt;1,  VENTAS[[#This Row],[Total]]*10%, 0)</f>
        <v>1.6</v>
      </c>
      <c r="K1117" s="59">
        <f>IFERROR(VLOOKUP(VENTAS[[#This Row],[Código del producto Vendido]],STOCK[],16,FALSE)*VENTAS[[#This Row],[Cantidad]] + VLOOKUP(VENTAS[[#This Row],[Código del producto Vendido]],STOCK[],19,FALSE)*VENTAS[[#This Row],[Cantidad]],VENTAS[[#This Row],[Total]])</f>
        <v>13</v>
      </c>
      <c r="L1117" s="59">
        <f>VENTAS[[#This Row],[Total]]-VENTAS[[#This Row],[Comisión 10%]]-VENTAS[[#This Row],[Costo SIN Comision]]</f>
        <v>1.4000000000000004</v>
      </c>
      <c r="M1117" s="59"/>
    </row>
    <row r="1118" spans="1:13" ht="20" customHeight="1">
      <c r="A1118" s="56">
        <v>45492</v>
      </c>
      <c r="B1118" s="57"/>
      <c r="C1118" s="57"/>
      <c r="D1118" s="57" t="s">
        <v>1493</v>
      </c>
      <c r="E1118" s="57" t="s">
        <v>1830</v>
      </c>
      <c r="F1118" s="58" t="str">
        <f>IFERROR(VLOOKUP(VENTAS[[#This Row],[Código del producto Vendido]],STOCK[],5,FALSE),"-")</f>
        <v>Gafas de Sol Retro Carey</v>
      </c>
      <c r="G1118" s="58">
        <v>1</v>
      </c>
      <c r="H1118" s="59">
        <v>8</v>
      </c>
      <c r="I1118" s="59">
        <f>VENTAS[[#This Row],[Cantidad]]*VENTAS[[#This Row],[Precio Venta]]</f>
        <v>8</v>
      </c>
      <c r="J1118" s="59">
        <f>IF(VENTAS[[#This Row],[Nombre del Gestor]]&gt;1,  VENTAS[[#This Row],[Total]]*10%, 0)</f>
        <v>0.8</v>
      </c>
      <c r="K1118" s="59">
        <f>IFERROR(VLOOKUP(VENTAS[[#This Row],[Código del producto Vendido]],STOCK[],16,FALSE)*VENTAS[[#This Row],[Cantidad]] + VLOOKUP(VENTAS[[#This Row],[Código del producto Vendido]],STOCK[],19,FALSE)*VENTAS[[#This Row],[Cantidad]],VENTAS[[#This Row],[Total]])</f>
        <v>4.45</v>
      </c>
      <c r="L1118" s="59">
        <f>VENTAS[[#This Row],[Total]]-VENTAS[[#This Row],[Comisión 10%]]-VENTAS[[#This Row],[Costo SIN Comision]]</f>
        <v>2.75</v>
      </c>
      <c r="M1118" s="59"/>
    </row>
    <row r="1119" spans="1:13" ht="20" customHeight="1">
      <c r="A1119" s="56">
        <v>45492</v>
      </c>
      <c r="B1119" s="57"/>
      <c r="C1119" s="57"/>
      <c r="D1119" s="57" t="s">
        <v>1493</v>
      </c>
      <c r="E1119" s="57" t="s">
        <v>1053</v>
      </c>
      <c r="F1119" s="58" t="str">
        <f>IFERROR(VLOOKUP(VENTAS[[#This Row],[Código del producto Vendido]],STOCK[],5,FALSE),"-")</f>
        <v>Cinturón de hebilla dorada</v>
      </c>
      <c r="G1119" s="58">
        <v>1</v>
      </c>
      <c r="H1119" s="59">
        <v>10</v>
      </c>
      <c r="I1119" s="59">
        <f>VENTAS[[#This Row],[Cantidad]]*VENTAS[[#This Row],[Precio Venta]]</f>
        <v>10</v>
      </c>
      <c r="J1119" s="59">
        <f>IF(VENTAS[[#This Row],[Nombre del Gestor]]&gt;1,  VENTAS[[#This Row],[Total]]*10%, 0)</f>
        <v>1</v>
      </c>
      <c r="K1119" s="59">
        <f>IFERROR(VLOOKUP(VENTAS[[#This Row],[Código del producto Vendido]],STOCK[],16,FALSE)*VENTAS[[#This Row],[Cantidad]] + VLOOKUP(VENTAS[[#This Row],[Código del producto Vendido]],STOCK[],19,FALSE)*VENTAS[[#This Row],[Cantidad]],VENTAS[[#This Row],[Total]])</f>
        <v>5.17</v>
      </c>
      <c r="L1119" s="59">
        <f>VENTAS[[#This Row],[Total]]-VENTAS[[#This Row],[Comisión 10%]]-VENTAS[[#This Row],[Costo SIN Comision]]</f>
        <v>3.83</v>
      </c>
      <c r="M1119" s="59"/>
    </row>
    <row r="1120" spans="1:13" ht="20" customHeight="1">
      <c r="A1120" s="56">
        <v>45493</v>
      </c>
      <c r="B1120" s="57"/>
      <c r="C1120" s="57"/>
      <c r="D1120" s="57" t="s">
        <v>2498</v>
      </c>
      <c r="E1120" s="57" t="s">
        <v>1086</v>
      </c>
      <c r="F1120" s="58" t="str">
        <f>IFERROR(VLOOKUP(VENTAS[[#This Row],[Código del producto Vendido]],STOCK[],5,FALSE),"-")</f>
        <v xml:space="preserve">Top corto asimétrico </v>
      </c>
      <c r="G1120" s="58">
        <v>1</v>
      </c>
      <c r="H1120" s="59">
        <v>10</v>
      </c>
      <c r="I1120" s="59">
        <f>VENTAS[[#This Row],[Cantidad]]*VENTAS[[#This Row],[Precio Venta]]</f>
        <v>10</v>
      </c>
      <c r="J1120" s="59">
        <f>IF(VENTAS[[#This Row],[Nombre del Gestor]]&gt;1,  VENTAS[[#This Row],[Total]]*10%, 0)</f>
        <v>1</v>
      </c>
      <c r="K1120" s="59">
        <f>IFERROR(VLOOKUP(VENTAS[[#This Row],[Código del producto Vendido]],STOCK[],16,FALSE)*VENTAS[[#This Row],[Cantidad]] + VLOOKUP(VENTAS[[#This Row],[Código del producto Vendido]],STOCK[],19,FALSE)*VENTAS[[#This Row],[Cantidad]],VENTAS[[#This Row],[Total]])</f>
        <v>5.77</v>
      </c>
      <c r="L1120" s="59">
        <f>VENTAS[[#This Row],[Total]]-VENTAS[[#This Row],[Comisión 10%]]-VENTAS[[#This Row],[Costo SIN Comision]]</f>
        <v>3.2300000000000004</v>
      </c>
      <c r="M1120" s="59"/>
    </row>
    <row r="1121" spans="1:13" ht="20" customHeight="1">
      <c r="A1121" s="56">
        <v>45496</v>
      </c>
      <c r="B1121" s="57"/>
      <c r="C1121" s="57"/>
      <c r="D1121" s="57" t="s">
        <v>2014</v>
      </c>
      <c r="E1121" s="57" t="s">
        <v>1823</v>
      </c>
      <c r="F1121" s="58" t="str">
        <f>IFERROR(VLOOKUP(VENTAS[[#This Row],[Código del producto Vendido]],STOCK[],5,FALSE),"-")</f>
        <v>Bolso mochila estampado</v>
      </c>
      <c r="G1121" s="58">
        <v>1</v>
      </c>
      <c r="H1121" s="59">
        <v>25</v>
      </c>
      <c r="I1121" s="59">
        <f>VENTAS[[#This Row],[Cantidad]]*VENTAS[[#This Row],[Precio Venta]]</f>
        <v>25</v>
      </c>
      <c r="J1121" s="59">
        <f>IF(VENTAS[[#This Row],[Nombre del Gestor]]&gt;1,  VENTAS[[#This Row],[Total]]*10%, 0)</f>
        <v>2.5</v>
      </c>
      <c r="K1121" s="59">
        <f>IFERROR(VLOOKUP(VENTAS[[#This Row],[Código del producto Vendido]],STOCK[],16,FALSE)*VENTAS[[#This Row],[Cantidad]] + VLOOKUP(VENTAS[[#This Row],[Código del producto Vendido]],STOCK[],19,FALSE)*VENTAS[[#This Row],[Cantidad]],VENTAS[[#This Row],[Total]])</f>
        <v>12.620000000000001</v>
      </c>
      <c r="L1121" s="59">
        <f>VENTAS[[#This Row],[Total]]-VENTAS[[#This Row],[Comisión 10%]]-VENTAS[[#This Row],[Costo SIN Comision]]</f>
        <v>9.879999999999999</v>
      </c>
      <c r="M1121" s="59"/>
    </row>
    <row r="1122" spans="1:13" ht="20" customHeight="1">
      <c r="A1122" s="56">
        <v>45496</v>
      </c>
      <c r="B1122" s="57"/>
      <c r="C1122" s="57"/>
      <c r="D1122" s="57" t="s">
        <v>2014</v>
      </c>
      <c r="E1122" s="57" t="s">
        <v>709</v>
      </c>
      <c r="F1122" s="58" t="str">
        <f>IFERROR(VLOOKUP(VENTAS[[#This Row],[Código del producto Vendido]],STOCK[],5,FALSE),"-")</f>
        <v>Bikini estampado de cebra</v>
      </c>
      <c r="G1122" s="58">
        <v>1</v>
      </c>
      <c r="H1122" s="59">
        <v>12</v>
      </c>
      <c r="I1122" s="59">
        <f>VENTAS[[#This Row],[Cantidad]]*VENTAS[[#This Row],[Precio Venta]]</f>
        <v>12</v>
      </c>
      <c r="J1122" s="59">
        <f>IF(VENTAS[[#This Row],[Nombre del Gestor]]&gt;1,  VENTAS[[#This Row],[Total]]*10%, 0)</f>
        <v>1.2000000000000002</v>
      </c>
      <c r="K1122" s="59">
        <f>IFERROR(VLOOKUP(VENTAS[[#This Row],[Código del producto Vendido]],STOCK[],16,FALSE)*VENTAS[[#This Row],[Cantidad]] + VLOOKUP(VENTAS[[#This Row],[Código del producto Vendido]],STOCK[],19,FALSE)*VENTAS[[#This Row],[Cantidad]],VENTAS[[#This Row],[Total]])</f>
        <v>8.7872222222222227</v>
      </c>
      <c r="L1122" s="59">
        <f>VENTAS[[#This Row],[Total]]-VENTAS[[#This Row],[Comisión 10%]]-VENTAS[[#This Row],[Costo SIN Comision]]</f>
        <v>2.012777777777778</v>
      </c>
      <c r="M1122" s="59"/>
    </row>
    <row r="1123" spans="1:13" ht="20" customHeight="1">
      <c r="A1123" s="56">
        <v>45496</v>
      </c>
      <c r="B1123" s="57"/>
      <c r="C1123" s="57"/>
      <c r="D1123" s="57" t="s">
        <v>2014</v>
      </c>
      <c r="E1123" s="57" t="s">
        <v>2531</v>
      </c>
      <c r="F1123" s="58" t="str">
        <f>IFERROR(VLOOKUP(VENTAS[[#This Row],[Código del producto Vendido]],STOCK[],5,FALSE),"-")</f>
        <v>Sandalias de tiras con tacón cuadrado</v>
      </c>
      <c r="G1123" s="58">
        <v>1</v>
      </c>
      <c r="H1123" s="59">
        <v>35</v>
      </c>
      <c r="I1123" s="59">
        <f>VENTAS[[#This Row],[Cantidad]]*VENTAS[[#This Row],[Precio Venta]]</f>
        <v>35</v>
      </c>
      <c r="J1123" s="59">
        <f>IF(VENTAS[[#This Row],[Nombre del Gestor]]&gt;1,  VENTAS[[#This Row],[Total]]*10%, 0)</f>
        <v>3.5</v>
      </c>
      <c r="K1123" s="59">
        <f>IFERROR(VLOOKUP(VENTAS[[#This Row],[Código del producto Vendido]],STOCK[],16,FALSE)*VENTAS[[#This Row],[Cantidad]] + VLOOKUP(VENTAS[[#This Row],[Código del producto Vendido]],STOCK[],19,FALSE)*VENTAS[[#This Row],[Cantidad]],VENTAS[[#This Row],[Total]])</f>
        <v>17.252021151586369</v>
      </c>
      <c r="L1123" s="59">
        <f>VENTAS[[#This Row],[Total]]-VENTAS[[#This Row],[Comisión 10%]]-VENTAS[[#This Row],[Costo SIN Comision]]</f>
        <v>14.247978848413631</v>
      </c>
      <c r="M1123" s="59"/>
    </row>
    <row r="1124" spans="1:13" ht="20" customHeight="1">
      <c r="A1124" s="56">
        <v>45499</v>
      </c>
      <c r="B1124" s="57"/>
      <c r="C1124" s="57"/>
      <c r="D1124" s="57" t="s">
        <v>1492</v>
      </c>
      <c r="E1124" s="57" t="s">
        <v>2601</v>
      </c>
      <c r="F1124" s="58" t="str">
        <f>IFERROR(VLOOKUP(VENTAS[[#This Row],[Código del producto Vendido]],STOCK[],5,FALSE),"-")</f>
        <v>Sandalias prácticas Chunky Negras</v>
      </c>
      <c r="G1124" s="58">
        <v>1</v>
      </c>
      <c r="H1124" s="59">
        <v>35</v>
      </c>
      <c r="I1124" s="59">
        <f>VENTAS[[#This Row],[Cantidad]]*VENTAS[[#This Row],[Precio Venta]]</f>
        <v>35</v>
      </c>
      <c r="J1124" s="59">
        <f>IF(VENTAS[[#This Row],[Nombre del Gestor]]&gt;1,  VENTAS[[#This Row],[Total]]*10%, 0)</f>
        <v>3.5</v>
      </c>
      <c r="K1124" s="59">
        <f>IFERROR(VLOOKUP(VENTAS[[#This Row],[Código del producto Vendido]],STOCK[],16,FALSE)*VENTAS[[#This Row],[Cantidad]] + VLOOKUP(VENTAS[[#This Row],[Código del producto Vendido]],STOCK[],19,FALSE)*VENTAS[[#This Row],[Cantidad]],VENTAS[[#This Row],[Total]])</f>
        <v>21.97</v>
      </c>
      <c r="L1124" s="59">
        <f>VENTAS[[#This Row],[Total]]-VENTAS[[#This Row],[Comisión 10%]]-VENTAS[[#This Row],[Costo SIN Comision]]</f>
        <v>9.5300000000000011</v>
      </c>
      <c r="M1124" s="59"/>
    </row>
    <row r="1125" spans="1:13" ht="20" customHeight="1">
      <c r="A1125" s="56">
        <v>45483</v>
      </c>
      <c r="B1125" s="57"/>
      <c r="C1125" s="57"/>
      <c r="D1125" s="57" t="s">
        <v>1492</v>
      </c>
      <c r="E1125" s="57" t="s">
        <v>2364</v>
      </c>
      <c r="F1125" s="58" t="str">
        <f>IFERROR(VLOOKUP(VENTAS[[#This Row],[Código del producto Vendido]],STOCK[],5,FALSE),"-")</f>
        <v>Espejuelos de sol vintage clásicas aviador</v>
      </c>
      <c r="G1125" s="58">
        <v>1</v>
      </c>
      <c r="H1125" s="59">
        <v>10</v>
      </c>
      <c r="I1125" s="59">
        <f>VENTAS[[#This Row],[Cantidad]]*VENTAS[[#This Row],[Precio Venta]]</f>
        <v>10</v>
      </c>
      <c r="J1125" s="59">
        <f>IF(VENTAS[[#This Row],[Nombre del Gestor]]&gt;1,  VENTAS[[#This Row],[Total]]*10%, 0)</f>
        <v>1</v>
      </c>
      <c r="K1125" s="59">
        <f>IFERROR(VLOOKUP(VENTAS[[#This Row],[Código del producto Vendido]],STOCK[],16,FALSE)*VENTAS[[#This Row],[Cantidad]] + VLOOKUP(VENTAS[[#This Row],[Código del producto Vendido]],STOCK[],19,FALSE)*VENTAS[[#This Row],[Cantidad]],VENTAS[[#This Row],[Total]])</f>
        <v>4.7275</v>
      </c>
      <c r="L1125" s="59">
        <f>VENTAS[[#This Row],[Total]]-VENTAS[[#This Row],[Comisión 10%]]-VENTAS[[#This Row],[Costo SIN Comision]]</f>
        <v>4.2725</v>
      </c>
      <c r="M1125" s="59"/>
    </row>
    <row r="1126" spans="1:13" ht="20" customHeight="1">
      <c r="A1126" s="56">
        <v>45499</v>
      </c>
      <c r="B1126" s="57"/>
      <c r="C1126" s="57"/>
      <c r="D1126" s="57" t="s">
        <v>2014</v>
      </c>
      <c r="E1126" s="57" t="s">
        <v>1712</v>
      </c>
      <c r="F1126" s="58" t="str">
        <f>IFERROR(VLOOKUP(VENTAS[[#This Row],[Código del producto Vendido]],STOCK[],5,FALSE),"-")</f>
        <v>Kimono Dazy Elegante</v>
      </c>
      <c r="G1126" s="58">
        <v>1</v>
      </c>
      <c r="H1126" s="59">
        <v>22</v>
      </c>
      <c r="I1126" s="59">
        <f>VENTAS[[#This Row],[Cantidad]]*VENTAS[[#This Row],[Precio Venta]]</f>
        <v>22</v>
      </c>
      <c r="J1126" s="59">
        <f>IF(VENTAS[[#This Row],[Nombre del Gestor]]&gt;1,  VENTAS[[#This Row],[Total]]*10%, 0)</f>
        <v>2.2000000000000002</v>
      </c>
      <c r="K1126" s="59">
        <f>IFERROR(VLOOKUP(VENTAS[[#This Row],[Código del producto Vendido]],STOCK[],16,FALSE)*VENTAS[[#This Row],[Cantidad]] + VLOOKUP(VENTAS[[#This Row],[Código del producto Vendido]],STOCK[],19,FALSE)*VENTAS[[#This Row],[Cantidad]],VENTAS[[#This Row],[Total]])</f>
        <v>13.352941176470589</v>
      </c>
      <c r="L1126" s="59">
        <f>VENTAS[[#This Row],[Total]]-VENTAS[[#This Row],[Comisión 10%]]-VENTAS[[#This Row],[Costo SIN Comision]]</f>
        <v>6.447058823529412</v>
      </c>
      <c r="M1126" s="59"/>
    </row>
    <row r="1127" spans="1:13" ht="20" customHeight="1">
      <c r="A1127" s="56">
        <v>45499</v>
      </c>
      <c r="B1127" s="57"/>
      <c r="C1127" s="57" t="s">
        <v>2639</v>
      </c>
      <c r="D1127" s="57"/>
      <c r="E1127" s="57" t="s">
        <v>1723</v>
      </c>
      <c r="F1127" s="58" t="str">
        <f>IFERROR(VLOOKUP(VENTAS[[#This Row],[Código del producto Vendido]],STOCK[],5,FALSE),"-")</f>
        <v>Kimono Dazy Elegante</v>
      </c>
      <c r="G1127" s="58">
        <v>1</v>
      </c>
      <c r="H1127" s="59">
        <v>22</v>
      </c>
      <c r="I1127" s="59">
        <f>VENTAS[[#This Row],[Cantidad]]*VENTAS[[#This Row],[Precio Venta]]</f>
        <v>22</v>
      </c>
      <c r="J1127" s="59">
        <f>IF(VENTAS[[#This Row],[Nombre del Gestor]]&gt;1,  VENTAS[[#This Row],[Total]]*10%, 0)</f>
        <v>0</v>
      </c>
      <c r="K1127" s="59">
        <f>IFERROR(VLOOKUP(VENTAS[[#This Row],[Código del producto Vendido]],STOCK[],16,FALSE)*VENTAS[[#This Row],[Cantidad]] + VLOOKUP(VENTAS[[#This Row],[Código del producto Vendido]],STOCK[],19,FALSE)*VENTAS[[#This Row],[Cantidad]],VENTAS[[#This Row],[Total]])</f>
        <v>13.352941176470589</v>
      </c>
      <c r="L1127" s="59">
        <f>VENTAS[[#This Row],[Total]]-VENTAS[[#This Row],[Comisión 10%]]-VENTAS[[#This Row],[Costo SIN Comision]]</f>
        <v>8.6470588235294112</v>
      </c>
      <c r="M1127" s="59"/>
    </row>
    <row r="1128" spans="1:13" ht="20" customHeight="1">
      <c r="A1128" s="56">
        <v>45497</v>
      </c>
      <c r="B1128" s="57"/>
      <c r="C1128" s="57"/>
      <c r="D1128" s="57" t="s">
        <v>2014</v>
      </c>
      <c r="E1128" s="57" t="s">
        <v>2277</v>
      </c>
      <c r="F1128" s="58" t="str">
        <f>IFERROR(VLOOKUP(VENTAS[[#This Row],[Código del producto Vendido]],STOCK[],5,FALSE),"-")</f>
        <v>Set de traje de baño 3 piezas Azul metalizado</v>
      </c>
      <c r="G1128" s="58">
        <v>1</v>
      </c>
      <c r="H1128" s="59">
        <v>22</v>
      </c>
      <c r="I1128" s="59">
        <f>VENTAS[[#This Row],[Cantidad]]*VENTAS[[#This Row],[Precio Venta]]</f>
        <v>22</v>
      </c>
      <c r="J1128" s="59">
        <f>IF(VENTAS[[#This Row],[Nombre del Gestor]]&gt;1,  VENTAS[[#This Row],[Total]]*10%, 0)</f>
        <v>2.2000000000000002</v>
      </c>
      <c r="K1128" s="59">
        <f>IFERROR(VLOOKUP(VENTAS[[#This Row],[Código del producto Vendido]],STOCK[],16,FALSE)*VENTAS[[#This Row],[Cantidad]] + VLOOKUP(VENTAS[[#This Row],[Código del producto Vendido]],STOCK[],19,FALSE)*VENTAS[[#This Row],[Cantidad]],VENTAS[[#This Row],[Total]])</f>
        <v>10.84</v>
      </c>
      <c r="L1128" s="59">
        <f>VENTAS[[#This Row],[Total]]-VENTAS[[#This Row],[Comisión 10%]]-VENTAS[[#This Row],[Costo SIN Comision]]</f>
        <v>8.9600000000000009</v>
      </c>
      <c r="M1128" s="59"/>
    </row>
    <row r="1129" spans="1:13" ht="20" customHeight="1">
      <c r="A1129" s="56">
        <v>45497</v>
      </c>
      <c r="B1129" s="57"/>
      <c r="C1129" s="57"/>
      <c r="D1129" s="57" t="s">
        <v>2014</v>
      </c>
      <c r="E1129" s="57" t="s">
        <v>2316</v>
      </c>
      <c r="F1129" s="58" t="str">
        <f>IFERROR(VLOOKUP(VENTAS[[#This Row],[Código del producto Vendido]],STOCK[],5,FALSE),"-")</f>
        <v>Bikini de cintura alta estampado clásico</v>
      </c>
      <c r="G1129" s="58">
        <v>1</v>
      </c>
      <c r="H1129" s="59">
        <v>20</v>
      </c>
      <c r="I1129" s="59">
        <f>VENTAS[[#This Row],[Cantidad]]*VENTAS[[#This Row],[Precio Venta]]</f>
        <v>20</v>
      </c>
      <c r="J1129" s="59">
        <f>IF(VENTAS[[#This Row],[Nombre del Gestor]]&gt;1,  VENTAS[[#This Row],[Total]]*10%, 0)</f>
        <v>2</v>
      </c>
      <c r="K1129" s="59">
        <f>IFERROR(VLOOKUP(VENTAS[[#This Row],[Código del producto Vendido]],STOCK[],16,FALSE)*VENTAS[[#This Row],[Cantidad]] + VLOOKUP(VENTAS[[#This Row],[Código del producto Vendido]],STOCK[],19,FALSE)*VENTAS[[#This Row],[Cantidad]],VENTAS[[#This Row],[Total]])</f>
        <v>8.66</v>
      </c>
      <c r="L1129" s="59">
        <f>VENTAS[[#This Row],[Total]]-VENTAS[[#This Row],[Comisión 10%]]-VENTAS[[#This Row],[Costo SIN Comision]]</f>
        <v>9.34</v>
      </c>
      <c r="M1129" s="59"/>
    </row>
    <row r="1130" spans="1:13" ht="20" customHeight="1">
      <c r="A1130" s="56">
        <v>45496</v>
      </c>
      <c r="B1130" s="57"/>
      <c r="C1130" s="57"/>
      <c r="D1130" s="57" t="s">
        <v>2014</v>
      </c>
      <c r="E1130" s="57" t="s">
        <v>2359</v>
      </c>
      <c r="F1130" s="58" t="str">
        <f>IFERROR(VLOOKUP(VENTAS[[#This Row],[Código del producto Vendido]],STOCK[],5,FALSE),"-")</f>
        <v>Blusa atada al frente de estilo casual</v>
      </c>
      <c r="G1130" s="58">
        <v>1</v>
      </c>
      <c r="H1130" s="59">
        <v>17</v>
      </c>
      <c r="I1130" s="59">
        <f>VENTAS[[#This Row],[Cantidad]]*VENTAS[[#This Row],[Precio Venta]]</f>
        <v>17</v>
      </c>
      <c r="J1130" s="59">
        <f>IF(VENTAS[[#This Row],[Nombre del Gestor]]&gt;1,  VENTAS[[#This Row],[Total]]*10%, 0)</f>
        <v>1.7000000000000002</v>
      </c>
      <c r="K1130" s="59">
        <f>IFERROR(VLOOKUP(VENTAS[[#This Row],[Código del producto Vendido]],STOCK[],16,FALSE)*VENTAS[[#This Row],[Cantidad]] + VLOOKUP(VENTAS[[#This Row],[Código del producto Vendido]],STOCK[],19,FALSE)*VENTAS[[#This Row],[Cantidad]],VENTAS[[#This Row],[Total]])</f>
        <v>10.821875</v>
      </c>
      <c r="L1130" s="59">
        <f>VENTAS[[#This Row],[Total]]-VENTAS[[#This Row],[Comisión 10%]]-VENTAS[[#This Row],[Costo SIN Comision]]</f>
        <v>4.4781250000000004</v>
      </c>
      <c r="M1130" s="59"/>
    </row>
    <row r="1131" spans="1:13" ht="20" customHeight="1">
      <c r="A1131" s="56">
        <v>45496</v>
      </c>
      <c r="B1131" s="57"/>
      <c r="C1131" s="57"/>
      <c r="D1131" s="57" t="s">
        <v>2014</v>
      </c>
      <c r="E1131" s="57" t="s">
        <v>2275</v>
      </c>
      <c r="F1131" s="58" t="str">
        <f>IFERROR(VLOOKUP(VENTAS[[#This Row],[Código del producto Vendido]],STOCK[],5,FALSE),"-")</f>
        <v>Set de traje de baño elegante 2 piezas con adorno en forma de V</v>
      </c>
      <c r="G1131" s="58">
        <v>1</v>
      </c>
      <c r="H1131" s="59">
        <v>25</v>
      </c>
      <c r="I1131" s="59">
        <f>VENTAS[[#This Row],[Cantidad]]*VENTAS[[#This Row],[Precio Venta]]</f>
        <v>25</v>
      </c>
      <c r="J1131" s="59">
        <f>IF(VENTAS[[#This Row],[Nombre del Gestor]]&gt;1,  VENTAS[[#This Row],[Total]]*10%, 0)</f>
        <v>2.5</v>
      </c>
      <c r="K1131" s="59">
        <f>IFERROR(VLOOKUP(VENTAS[[#This Row],[Código del producto Vendido]],STOCK[],16,FALSE)*VENTAS[[#This Row],[Cantidad]] + VLOOKUP(VENTAS[[#This Row],[Código del producto Vendido]],STOCK[],19,FALSE)*VENTAS[[#This Row],[Cantidad]],VENTAS[[#This Row],[Total]])</f>
        <v>11.209999999999999</v>
      </c>
      <c r="L1131" s="59">
        <f>VENTAS[[#This Row],[Total]]-VENTAS[[#This Row],[Comisión 10%]]-VENTAS[[#This Row],[Costo SIN Comision]]</f>
        <v>11.290000000000001</v>
      </c>
      <c r="M1131" s="59"/>
    </row>
    <row r="1132" spans="1:13" ht="20" customHeight="1">
      <c r="A1132" s="56">
        <v>45499</v>
      </c>
      <c r="B1132" s="57"/>
      <c r="C1132" s="57" t="s">
        <v>2639</v>
      </c>
      <c r="D1132" s="57"/>
      <c r="E1132" s="57" t="s">
        <v>2357</v>
      </c>
      <c r="F1132" s="58" t="str">
        <f>IFERROR(VLOOKUP(VENTAS[[#This Row],[Código del producto Vendido]],STOCK[],5,FALSE),"-")</f>
        <v>2 piezas bikini push up accesorio</v>
      </c>
      <c r="G1132" s="58">
        <v>1</v>
      </c>
      <c r="H1132" s="59">
        <v>4</v>
      </c>
      <c r="I1132" s="59">
        <f>VENTAS[[#This Row],[Cantidad]]*VENTAS[[#This Row],[Precio Venta]]</f>
        <v>4</v>
      </c>
      <c r="J1132" s="59">
        <f>IF(VENTAS[[#This Row],[Nombre del Gestor]]&gt;1,  VENTAS[[#This Row],[Total]]*10%, 0)</f>
        <v>0</v>
      </c>
      <c r="K1132" s="59">
        <f>IFERROR(VLOOKUP(VENTAS[[#This Row],[Código del producto Vendido]],STOCK[],16,FALSE)*VENTAS[[#This Row],[Cantidad]] + VLOOKUP(VENTAS[[#This Row],[Código del producto Vendido]],STOCK[],19,FALSE)*VENTAS[[#This Row],[Cantidad]],VENTAS[[#This Row],[Total]])</f>
        <v>3.3356249999999998</v>
      </c>
      <c r="L1132" s="59">
        <f>VENTAS[[#This Row],[Total]]-VENTAS[[#This Row],[Comisión 10%]]-VENTAS[[#This Row],[Costo SIN Comision]]</f>
        <v>0.66437500000000016</v>
      </c>
      <c r="M1132" s="59"/>
    </row>
    <row r="1133" spans="1:13" ht="20" customHeight="1">
      <c r="A1133" s="56">
        <v>45499</v>
      </c>
      <c r="B1133" s="57"/>
      <c r="C1133" s="57" t="s">
        <v>2639</v>
      </c>
      <c r="D1133" s="57"/>
      <c r="E1133" s="57" t="s">
        <v>2283</v>
      </c>
      <c r="F1133" s="58" t="str">
        <f>IFERROR(VLOOKUP(VENTAS[[#This Row],[Código del producto Vendido]],STOCK[],5,FALSE),"-")</f>
        <v>Set de 3 piezas de bikini con estampado floral</v>
      </c>
      <c r="G1133" s="58">
        <v>1</v>
      </c>
      <c r="H1133" s="59">
        <v>25</v>
      </c>
      <c r="I1133" s="59">
        <f>VENTAS[[#This Row],[Cantidad]]*VENTAS[[#This Row],[Precio Venta]]</f>
        <v>25</v>
      </c>
      <c r="J1133" s="59">
        <f>IF(VENTAS[[#This Row],[Nombre del Gestor]]&gt;1,  VENTAS[[#This Row],[Total]]*10%, 0)</f>
        <v>0</v>
      </c>
      <c r="K1133" s="59">
        <f>IFERROR(VLOOKUP(VENTAS[[#This Row],[Código del producto Vendido]],STOCK[],16,FALSE)*VENTAS[[#This Row],[Cantidad]] + VLOOKUP(VENTAS[[#This Row],[Código del producto Vendido]],STOCK[],19,FALSE)*VENTAS[[#This Row],[Cantidad]],VENTAS[[#This Row],[Total]])</f>
        <v>9.67</v>
      </c>
      <c r="L1133" s="59">
        <f>VENTAS[[#This Row],[Total]]-VENTAS[[#This Row],[Comisión 10%]]-VENTAS[[#This Row],[Costo SIN Comision]]</f>
        <v>15.33</v>
      </c>
      <c r="M1133" s="59"/>
    </row>
    <row r="1134" spans="1:13" ht="20" customHeight="1">
      <c r="A1134" s="56">
        <v>45498</v>
      </c>
      <c r="B1134" s="57"/>
      <c r="C1134" s="57" t="s">
        <v>2639</v>
      </c>
      <c r="D1134" s="57"/>
      <c r="E1134" s="57" t="s">
        <v>2529</v>
      </c>
      <c r="F1134" s="58" t="str">
        <f>IFERROR(VLOOKUP(VENTAS[[#This Row],[Código del producto Vendido]],STOCK[],5,FALSE),"-")</f>
        <v>Sandalias de tiras con tacón cuadrado</v>
      </c>
      <c r="G1134" s="58">
        <v>1</v>
      </c>
      <c r="H1134" s="59">
        <v>35</v>
      </c>
      <c r="I1134" s="59">
        <f>VENTAS[[#This Row],[Cantidad]]*VENTAS[[#This Row],[Precio Venta]]</f>
        <v>35</v>
      </c>
      <c r="J1134" s="59">
        <f>IF(VENTAS[[#This Row],[Nombre del Gestor]]&gt;1,  VENTAS[[#This Row],[Total]]*10%, 0)</f>
        <v>0</v>
      </c>
      <c r="K1134" s="59">
        <f>IFERROR(VLOOKUP(VENTAS[[#This Row],[Código del producto Vendido]],STOCK[],16,FALSE)*VENTAS[[#This Row],[Cantidad]] + VLOOKUP(VENTAS[[#This Row],[Código del producto Vendido]],STOCK[],19,FALSE)*VENTAS[[#This Row],[Cantidad]],VENTAS[[#This Row],[Total]])</f>
        <v>17.252021151586369</v>
      </c>
      <c r="L1134" s="59">
        <f>VENTAS[[#This Row],[Total]]-VENTAS[[#This Row],[Comisión 10%]]-VENTAS[[#This Row],[Costo SIN Comision]]</f>
        <v>17.747978848413631</v>
      </c>
      <c r="M1134" s="59"/>
    </row>
    <row r="1135" spans="1:13" ht="20" customHeight="1">
      <c r="A1135" s="56">
        <v>45498</v>
      </c>
      <c r="B1135" s="57"/>
      <c r="C1135" s="57" t="s">
        <v>2639</v>
      </c>
      <c r="D1135" s="57"/>
      <c r="E1135" s="57" t="s">
        <v>1005</v>
      </c>
      <c r="F1135" s="58" t="str">
        <f>IFERROR(VLOOKUP(VENTAS[[#This Row],[Código del producto Vendido]],STOCK[],5,FALSE),"-")</f>
        <v>Pullover Dazy cuello redondo Blanco</v>
      </c>
      <c r="G1135" s="58">
        <v>1</v>
      </c>
      <c r="H1135" s="59">
        <v>13</v>
      </c>
      <c r="I1135" s="59">
        <f>VENTAS[[#This Row],[Cantidad]]*VENTAS[[#This Row],[Precio Venta]]</f>
        <v>13</v>
      </c>
      <c r="J1135" s="59">
        <f>IF(VENTAS[[#This Row],[Nombre del Gestor]]&gt;1,  VENTAS[[#This Row],[Total]]*10%, 0)</f>
        <v>0</v>
      </c>
      <c r="K1135" s="59">
        <f>IFERROR(VLOOKUP(VENTAS[[#This Row],[Código del producto Vendido]],STOCK[],16,FALSE)*VENTAS[[#This Row],[Cantidad]] + VLOOKUP(VENTAS[[#This Row],[Código del producto Vendido]],STOCK[],19,FALSE)*VENTAS[[#This Row],[Cantidad]],VENTAS[[#This Row],[Total]])</f>
        <v>8.61</v>
      </c>
      <c r="L1135" s="59">
        <f>VENTAS[[#This Row],[Total]]-VENTAS[[#This Row],[Comisión 10%]]-VENTAS[[#This Row],[Costo SIN Comision]]</f>
        <v>4.3900000000000006</v>
      </c>
      <c r="M1135" s="59"/>
    </row>
    <row r="1136" spans="1:13" ht="20" customHeight="1">
      <c r="A1136" s="56">
        <v>45498</v>
      </c>
      <c r="B1136" s="57"/>
      <c r="C1136" s="57" t="s">
        <v>2639</v>
      </c>
      <c r="D1136" s="57"/>
      <c r="E1136" s="57" t="s">
        <v>2536</v>
      </c>
      <c r="F1136" s="58" t="str">
        <f>IFERROR(VLOOKUP(VENTAS[[#This Row],[Código del producto Vendido]],STOCK[],5,FALSE),"-")</f>
        <v>Pantalón de vestir de viscosa y lino (beige claro)</v>
      </c>
      <c r="G1136" s="58">
        <v>1</v>
      </c>
      <c r="H1136" s="59">
        <v>35</v>
      </c>
      <c r="I1136" s="59">
        <f>VENTAS[[#This Row],[Cantidad]]*VENTAS[[#This Row],[Precio Venta]]</f>
        <v>35</v>
      </c>
      <c r="J1136" s="59">
        <f>IF(VENTAS[[#This Row],[Nombre del Gestor]]&gt;1,  VENTAS[[#This Row],[Total]]*10%, 0)</f>
        <v>0</v>
      </c>
      <c r="K1136" s="59">
        <f>IFERROR(VLOOKUP(VENTAS[[#This Row],[Código del producto Vendido]],STOCK[],16,FALSE)*VENTAS[[#This Row],[Cantidad]] + VLOOKUP(VENTAS[[#This Row],[Código del producto Vendido]],STOCK[],19,FALSE)*VENTAS[[#This Row],[Cantidad]],VENTAS[[#This Row],[Total]])</f>
        <v>17.252021151586369</v>
      </c>
      <c r="L1136" s="59">
        <f>VENTAS[[#This Row],[Total]]-VENTAS[[#This Row],[Comisión 10%]]-VENTAS[[#This Row],[Costo SIN Comision]]</f>
        <v>17.747978848413631</v>
      </c>
      <c r="M1136" s="59"/>
    </row>
    <row r="1137" spans="1:13" ht="20" customHeight="1">
      <c r="A1137" s="56">
        <v>45496</v>
      </c>
      <c r="B1137" s="57"/>
      <c r="C1137" s="57"/>
      <c r="D1137" s="57" t="s">
        <v>2488</v>
      </c>
      <c r="E1137" s="57" t="s">
        <v>801</v>
      </c>
      <c r="F1137" s="58" t="str">
        <f>IFERROR(VLOOKUP(VENTAS[[#This Row],[Código del producto Vendido]],STOCK[],5,FALSE),"-")</f>
        <v>Top Amarillo en tela de algodón</v>
      </c>
      <c r="G1137" s="58">
        <v>1</v>
      </c>
      <c r="H1137" s="59">
        <v>10</v>
      </c>
      <c r="I1137" s="59">
        <f>VENTAS[[#This Row],[Cantidad]]*VENTAS[[#This Row],[Precio Venta]]</f>
        <v>10</v>
      </c>
      <c r="J1137" s="59">
        <f>IF(VENTAS[[#This Row],[Nombre del Gestor]]&gt;1,  VENTAS[[#This Row],[Total]]*10%, 0)</f>
        <v>1</v>
      </c>
      <c r="K1137" s="59">
        <f>IFERROR(VLOOKUP(VENTAS[[#This Row],[Código del producto Vendido]],STOCK[],16,FALSE)*VENTAS[[#This Row],[Cantidad]] + VLOOKUP(VENTAS[[#This Row],[Código del producto Vendido]],STOCK[],19,FALSE)*VENTAS[[#This Row],[Cantidad]],VENTAS[[#This Row],[Total]])</f>
        <v>6.0555555555555554</v>
      </c>
      <c r="L1137" s="59">
        <f>VENTAS[[#This Row],[Total]]-VENTAS[[#This Row],[Comisión 10%]]-VENTAS[[#This Row],[Costo SIN Comision]]</f>
        <v>2.9444444444444446</v>
      </c>
      <c r="M1137" s="59"/>
    </row>
    <row r="1138" spans="1:13" ht="20" customHeight="1">
      <c r="A1138" s="56">
        <v>45496</v>
      </c>
      <c r="B1138" s="57"/>
      <c r="C1138" s="57"/>
      <c r="D1138" s="57" t="s">
        <v>2488</v>
      </c>
      <c r="E1138" s="57" t="s">
        <v>735</v>
      </c>
      <c r="F1138" s="58" t="str">
        <f>IFERROR(VLOOKUP(VENTAS[[#This Row],[Código del producto Vendido]],STOCK[],5,FALSE),"-")</f>
        <v>Top cruzado naranja</v>
      </c>
      <c r="G1138" s="58">
        <v>1</v>
      </c>
      <c r="H1138" s="59">
        <v>8</v>
      </c>
      <c r="I1138" s="59">
        <f>VENTAS[[#This Row],[Cantidad]]*VENTAS[[#This Row],[Precio Venta]]</f>
        <v>8</v>
      </c>
      <c r="J1138" s="59">
        <f>IF(VENTAS[[#This Row],[Nombre del Gestor]]&gt;1,  VENTAS[[#This Row],[Total]]*10%, 0)</f>
        <v>0.8</v>
      </c>
      <c r="K1138" s="59">
        <f>IFERROR(VLOOKUP(VENTAS[[#This Row],[Código del producto Vendido]],STOCK[],16,FALSE)*VENTAS[[#This Row],[Cantidad]] + VLOOKUP(VENTAS[[#This Row],[Código del producto Vendido]],STOCK[],19,FALSE)*VENTAS[[#This Row],[Cantidad]],VENTAS[[#This Row],[Total]])</f>
        <v>5.0683333333333334</v>
      </c>
      <c r="L1138" s="59">
        <f>VENTAS[[#This Row],[Total]]-VENTAS[[#This Row],[Comisión 10%]]-VENTAS[[#This Row],[Costo SIN Comision]]</f>
        <v>2.1316666666666668</v>
      </c>
      <c r="M1138" s="59"/>
    </row>
    <row r="1139" spans="1:13" ht="20" customHeight="1">
      <c r="A1139" s="56">
        <v>45496</v>
      </c>
      <c r="B1139" s="57"/>
      <c r="C1139" s="57"/>
      <c r="D1139" s="57" t="s">
        <v>2488</v>
      </c>
      <c r="E1139" s="57" t="s">
        <v>762</v>
      </c>
      <c r="F1139" s="58" t="str">
        <f>IFERROR(VLOOKUP(VENTAS[[#This Row],[Código del producto Vendido]],STOCK[],5,FALSE),"-")</f>
        <v>Top Cruzado azul</v>
      </c>
      <c r="G1139" s="58">
        <v>1</v>
      </c>
      <c r="H1139" s="59">
        <v>8</v>
      </c>
      <c r="I1139" s="59">
        <f>VENTAS[[#This Row],[Cantidad]]*VENTAS[[#This Row],[Precio Venta]]</f>
        <v>8</v>
      </c>
      <c r="J1139" s="59">
        <f>IF(VENTAS[[#This Row],[Nombre del Gestor]]&gt;1,  VENTAS[[#This Row],[Total]]*10%, 0)</f>
        <v>0.8</v>
      </c>
      <c r="K1139" s="59">
        <f>IFERROR(VLOOKUP(VENTAS[[#This Row],[Código del producto Vendido]],STOCK[],16,FALSE)*VENTAS[[#This Row],[Cantidad]] + VLOOKUP(VENTAS[[#This Row],[Código del producto Vendido]],STOCK[],19,FALSE)*VENTAS[[#This Row],[Cantidad]],VENTAS[[#This Row],[Total]])</f>
        <v>5.2683333333333335</v>
      </c>
      <c r="L1139" s="59">
        <f>VENTAS[[#This Row],[Total]]-VENTAS[[#This Row],[Comisión 10%]]-VENTAS[[#This Row],[Costo SIN Comision]]</f>
        <v>1.9316666666666666</v>
      </c>
      <c r="M1139" s="59"/>
    </row>
    <row r="1140" spans="1:13" ht="20" customHeight="1">
      <c r="A1140" s="56">
        <v>45495</v>
      </c>
      <c r="B1140" s="57"/>
      <c r="C1140" s="57"/>
      <c r="D1140" s="57" t="s">
        <v>2488</v>
      </c>
      <c r="E1140" s="57" t="s">
        <v>898</v>
      </c>
      <c r="F1140" s="58" t="str">
        <f>IFERROR(VLOOKUP(VENTAS[[#This Row],[Código del producto Vendido]],STOCK[],5,FALSE),"-")</f>
        <v>Maxi Vestido con Bolsillo</v>
      </c>
      <c r="G1140" s="58">
        <v>1</v>
      </c>
      <c r="H1140" s="59">
        <v>35</v>
      </c>
      <c r="I1140" s="59">
        <f>VENTAS[[#This Row],[Cantidad]]*VENTAS[[#This Row],[Precio Venta]]</f>
        <v>35</v>
      </c>
      <c r="J1140" s="59">
        <f>IF(VENTAS[[#This Row],[Nombre del Gestor]]&gt;1,  VENTAS[[#This Row],[Total]]*10%, 0)</f>
        <v>3.5</v>
      </c>
      <c r="K1140" s="59">
        <f>IFERROR(VLOOKUP(VENTAS[[#This Row],[Código del producto Vendido]],STOCK[],16,FALSE)*VENTAS[[#This Row],[Cantidad]] + VLOOKUP(VENTAS[[#This Row],[Código del producto Vendido]],STOCK[],19,FALSE)*VENTAS[[#This Row],[Cantidad]],VENTAS[[#This Row],[Total]])</f>
        <v>24.729545454545452</v>
      </c>
      <c r="L1140" s="59">
        <f>VENTAS[[#This Row],[Total]]-VENTAS[[#This Row],[Comisión 10%]]-VENTAS[[#This Row],[Costo SIN Comision]]</f>
        <v>6.7704545454545482</v>
      </c>
      <c r="M1140" s="59"/>
    </row>
    <row r="1141" spans="1:13" ht="20" customHeight="1">
      <c r="A1141" s="56">
        <v>45495</v>
      </c>
      <c r="B1141" s="57"/>
      <c r="C1141" s="57"/>
      <c r="D1141" s="57" t="s">
        <v>2488</v>
      </c>
      <c r="E1141" s="57" t="s">
        <v>655</v>
      </c>
      <c r="F1141" s="58" t="str">
        <f>IFERROR(VLOOKUP(VENTAS[[#This Row],[Código del producto Vendido]],STOCK[],5,FALSE),"-")</f>
        <v>Vestido ajustado con abertura</v>
      </c>
      <c r="G1141" s="58">
        <v>1</v>
      </c>
      <c r="H1141" s="59">
        <v>18</v>
      </c>
      <c r="I1141" s="59">
        <f>VENTAS[[#This Row],[Cantidad]]*VENTAS[[#This Row],[Precio Venta]]</f>
        <v>18</v>
      </c>
      <c r="J1141" s="59">
        <f>IF(VENTAS[[#This Row],[Nombre del Gestor]]&gt;1,  VENTAS[[#This Row],[Total]]*10%, 0)</f>
        <v>1.8</v>
      </c>
      <c r="K1141" s="59">
        <f>IFERROR(VLOOKUP(VENTAS[[#This Row],[Código del producto Vendido]],STOCK[],16,FALSE)*VENTAS[[#This Row],[Cantidad]] + VLOOKUP(VENTAS[[#This Row],[Código del producto Vendido]],STOCK[],19,FALSE)*VENTAS[[#This Row],[Cantidad]],VENTAS[[#This Row],[Total]])</f>
        <v>12.14</v>
      </c>
      <c r="L1141" s="59">
        <f>VENTAS[[#This Row],[Total]]-VENTAS[[#This Row],[Comisión 10%]]-VENTAS[[#This Row],[Costo SIN Comision]]</f>
        <v>4.0599999999999987</v>
      </c>
      <c r="M1141" s="59"/>
    </row>
    <row r="1142" spans="1:13" ht="20" customHeight="1">
      <c r="A1142" s="56">
        <v>45495</v>
      </c>
      <c r="B1142" s="57"/>
      <c r="C1142" s="57"/>
      <c r="D1142" s="57" t="s">
        <v>2488</v>
      </c>
      <c r="E1142" s="57" t="s">
        <v>759</v>
      </c>
      <c r="F1142" s="58" t="str">
        <f>IFERROR(VLOOKUP(VENTAS[[#This Row],[Código del producto Vendido]],STOCK[],5,FALSE),"-")</f>
        <v>Top Cruzado negro</v>
      </c>
      <c r="G1142" s="58">
        <v>2</v>
      </c>
      <c r="H1142" s="59">
        <v>8</v>
      </c>
      <c r="I1142" s="59">
        <f>VENTAS[[#This Row],[Cantidad]]*VENTAS[[#This Row],[Precio Venta]]</f>
        <v>16</v>
      </c>
      <c r="J1142" s="59">
        <f>IF(VENTAS[[#This Row],[Nombre del Gestor]]&gt;1,  VENTAS[[#This Row],[Total]]*10%, 0)</f>
        <v>1.6</v>
      </c>
      <c r="K1142" s="59">
        <f>IFERROR(VLOOKUP(VENTAS[[#This Row],[Código del producto Vendido]],STOCK[],16,FALSE)*VENTAS[[#This Row],[Cantidad]] + VLOOKUP(VENTAS[[#This Row],[Código del producto Vendido]],STOCK[],19,FALSE)*VENTAS[[#This Row],[Cantidad]],VENTAS[[#This Row],[Total]])</f>
        <v>9.8033333333333346</v>
      </c>
      <c r="L1142" s="59">
        <f>VENTAS[[#This Row],[Total]]-VENTAS[[#This Row],[Comisión 10%]]-VENTAS[[#This Row],[Costo SIN Comision]]</f>
        <v>4.5966666666666658</v>
      </c>
      <c r="M1142" s="59"/>
    </row>
    <row r="1143" spans="1:13" ht="20" customHeight="1">
      <c r="A1143" s="56">
        <v>45495</v>
      </c>
      <c r="B1143" s="57"/>
      <c r="C1143" s="57"/>
      <c r="D1143" s="57" t="s">
        <v>2488</v>
      </c>
      <c r="E1143" s="57" t="s">
        <v>730</v>
      </c>
      <c r="F1143" s="58" t="str">
        <f>IFERROR(VLOOKUP(VENTAS[[#This Row],[Código del producto Vendido]],STOCK[],5,FALSE),"-")</f>
        <v>Top cruzado blanco</v>
      </c>
      <c r="G1143" s="58">
        <v>2</v>
      </c>
      <c r="H1143" s="59">
        <v>8</v>
      </c>
      <c r="I1143" s="59">
        <f>VENTAS[[#This Row],[Cantidad]]*VENTAS[[#This Row],[Precio Venta]]</f>
        <v>16</v>
      </c>
      <c r="J1143" s="59">
        <f>IF(VENTAS[[#This Row],[Nombre del Gestor]]&gt;1,  VENTAS[[#This Row],[Total]]*10%, 0)</f>
        <v>1.6</v>
      </c>
      <c r="K1143" s="59">
        <f>IFERROR(VLOOKUP(VENTAS[[#This Row],[Código del producto Vendido]],STOCK[],16,FALSE)*VENTAS[[#This Row],[Cantidad]] + VLOOKUP(VENTAS[[#This Row],[Código del producto Vendido]],STOCK[],19,FALSE)*VENTAS[[#This Row],[Cantidad]],VENTAS[[#This Row],[Total]])</f>
        <v>10.386666666666667</v>
      </c>
      <c r="L1143" s="59">
        <f>VENTAS[[#This Row],[Total]]-VENTAS[[#This Row],[Comisión 10%]]-VENTAS[[#This Row],[Costo SIN Comision]]</f>
        <v>4.0133333333333336</v>
      </c>
      <c r="M1143" s="59"/>
    </row>
    <row r="1144" spans="1:13" ht="20" customHeight="1">
      <c r="A1144" s="56">
        <v>45495</v>
      </c>
      <c r="B1144" s="57"/>
      <c r="C1144" s="57"/>
      <c r="D1144" s="57" t="s">
        <v>2488</v>
      </c>
      <c r="E1144" s="57" t="s">
        <v>606</v>
      </c>
      <c r="F1144" s="58" t="str">
        <f>IFERROR(VLOOKUP(VENTAS[[#This Row],[Código del producto Vendido]],STOCK[],5,FALSE),"-")</f>
        <v>Maxi vestido con bajo floral</v>
      </c>
      <c r="G1144" s="58">
        <v>1</v>
      </c>
      <c r="H1144" s="59">
        <v>25</v>
      </c>
      <c r="I1144" s="59">
        <f>VENTAS[[#This Row],[Cantidad]]*VENTAS[[#This Row],[Precio Venta]]</f>
        <v>25</v>
      </c>
      <c r="J1144" s="59">
        <f>IF(VENTAS[[#This Row],[Nombre del Gestor]]&gt;1,  VENTAS[[#This Row],[Total]]*10%, 0)</f>
        <v>2.5</v>
      </c>
      <c r="K1144" s="59">
        <f>IFERROR(VLOOKUP(VENTAS[[#This Row],[Código del producto Vendido]],STOCK[],16,FALSE)*VENTAS[[#This Row],[Cantidad]] + VLOOKUP(VENTAS[[#This Row],[Código del producto Vendido]],STOCK[],19,FALSE)*VENTAS[[#This Row],[Cantidad]],VENTAS[[#This Row],[Total]])</f>
        <v>14.34</v>
      </c>
      <c r="L1144" s="59">
        <f>VENTAS[[#This Row],[Total]]-VENTAS[[#This Row],[Comisión 10%]]-VENTAS[[#This Row],[Costo SIN Comision]]</f>
        <v>8.16</v>
      </c>
      <c r="M1144" s="59"/>
    </row>
    <row r="1145" spans="1:13" ht="20" customHeight="1">
      <c r="A1145" s="56">
        <v>45500</v>
      </c>
      <c r="B1145" s="57"/>
      <c r="C1145" s="57" t="s">
        <v>2639</v>
      </c>
      <c r="D1145" s="57"/>
      <c r="E1145" s="57" t="s">
        <v>2622</v>
      </c>
      <c r="F1145" s="58" t="str">
        <f>IFERROR(VLOOKUP(VENTAS[[#This Row],[Código del producto Vendido]],STOCK[],5,FALSE),"-")</f>
        <v>Sandalias finas strappy rojas de tacón</v>
      </c>
      <c r="G1145" s="58">
        <v>1</v>
      </c>
      <c r="H1145" s="59">
        <v>40</v>
      </c>
      <c r="I1145" s="59">
        <f>VENTAS[[#This Row],[Cantidad]]*VENTAS[[#This Row],[Precio Venta]]</f>
        <v>40</v>
      </c>
      <c r="J1145" s="59">
        <f>IF(VENTAS[[#This Row],[Nombre del Gestor]]&gt;1,  VENTAS[[#This Row],[Total]]*10%, 0)</f>
        <v>0</v>
      </c>
      <c r="K1145" s="59">
        <f>IFERROR(VLOOKUP(VENTAS[[#This Row],[Código del producto Vendido]],STOCK[],16,FALSE)*VENTAS[[#This Row],[Cantidad]] + VLOOKUP(VENTAS[[#This Row],[Código del producto Vendido]],STOCK[],19,FALSE)*VENTAS[[#This Row],[Cantidad]],VENTAS[[#This Row],[Total]])</f>
        <v>20.81925</v>
      </c>
      <c r="L1145" s="59">
        <f>VENTAS[[#This Row],[Total]]-VENTAS[[#This Row],[Comisión 10%]]-VENTAS[[#This Row],[Costo SIN Comision]]</f>
        <v>19.18075</v>
      </c>
      <c r="M1145" s="59"/>
    </row>
    <row r="1146" spans="1:13" ht="20" customHeight="1">
      <c r="A1146" s="56">
        <v>45506</v>
      </c>
      <c r="B1146" s="57"/>
      <c r="C1146" s="57"/>
      <c r="D1146" s="57" t="s">
        <v>1492</v>
      </c>
      <c r="E1146" s="57" t="s">
        <v>2623</v>
      </c>
      <c r="F1146" s="58" t="str">
        <f>IFERROR(VLOOKUP(VENTAS[[#This Row],[Código del producto Vendido]],STOCK[],5,FALSE),"-")</f>
        <v>Sandalias finas strappy rojas de tacón</v>
      </c>
      <c r="G1146" s="58">
        <v>1</v>
      </c>
      <c r="H1146" s="59">
        <v>40</v>
      </c>
      <c r="I1146" s="59">
        <f>VENTAS[[#This Row],[Cantidad]]*VENTAS[[#This Row],[Precio Venta]]</f>
        <v>40</v>
      </c>
      <c r="J1146" s="59">
        <f>IF(VENTAS[[#This Row],[Nombre del Gestor]]&gt;1,  VENTAS[[#This Row],[Total]]*10%, 0)</f>
        <v>4</v>
      </c>
      <c r="K1146" s="59">
        <f>IFERROR(VLOOKUP(VENTAS[[#This Row],[Código del producto Vendido]],STOCK[],16,FALSE)*VENTAS[[#This Row],[Cantidad]] + VLOOKUP(VENTAS[[#This Row],[Código del producto Vendido]],STOCK[],19,FALSE)*VENTAS[[#This Row],[Cantidad]],VENTAS[[#This Row],[Total]])</f>
        <v>20.81925</v>
      </c>
      <c r="L1146" s="59">
        <f>VENTAS[[#This Row],[Total]]-VENTAS[[#This Row],[Comisión 10%]]-VENTAS[[#This Row],[Costo SIN Comision]]</f>
        <v>15.18075</v>
      </c>
      <c r="M1146" s="59"/>
    </row>
    <row r="1147" spans="1:13" ht="20" customHeight="1">
      <c r="A1147" s="56">
        <v>45507</v>
      </c>
      <c r="B1147" s="57"/>
      <c r="C1147" s="57"/>
      <c r="D1147" s="57" t="s">
        <v>2498</v>
      </c>
      <c r="E1147" s="57" t="s">
        <v>2611</v>
      </c>
      <c r="F1147" s="58" t="str">
        <f>IFERROR(VLOOKUP(VENTAS[[#This Row],[Código del producto Vendido]],STOCK[],5,FALSE),"-")</f>
        <v>Sandalias de plataforma en bloque de color</v>
      </c>
      <c r="G1147" s="58">
        <v>1</v>
      </c>
      <c r="H1147" s="59">
        <v>35</v>
      </c>
      <c r="I1147" s="59">
        <f>VENTAS[[#This Row],[Cantidad]]*VENTAS[[#This Row],[Precio Venta]]</f>
        <v>35</v>
      </c>
      <c r="J1147" s="59">
        <f>IF(VENTAS[[#This Row],[Nombre del Gestor]]&gt;1,  VENTAS[[#This Row],[Total]]*10%, 0)</f>
        <v>3.5</v>
      </c>
      <c r="K1147" s="59">
        <f>IFERROR(VLOOKUP(VENTAS[[#This Row],[Código del producto Vendido]],STOCK[],16,FALSE)*VENTAS[[#This Row],[Cantidad]] + VLOOKUP(VENTAS[[#This Row],[Código del producto Vendido]],STOCK[],19,FALSE)*VENTAS[[#This Row],[Cantidad]],VENTAS[[#This Row],[Total]])</f>
        <v>21.97</v>
      </c>
      <c r="L1147" s="59">
        <f>VENTAS[[#This Row],[Total]]-VENTAS[[#This Row],[Comisión 10%]]-VENTAS[[#This Row],[Costo SIN Comision]]</f>
        <v>9.5300000000000011</v>
      </c>
      <c r="M1147" s="59"/>
    </row>
    <row r="1148" spans="1:13" ht="20" customHeight="1">
      <c r="A1148" s="56">
        <v>45506</v>
      </c>
      <c r="B1148" s="57"/>
      <c r="C1148" s="57"/>
      <c r="D1148" s="57" t="s">
        <v>2498</v>
      </c>
      <c r="E1148" s="57" t="s">
        <v>2620</v>
      </c>
      <c r="F1148" s="58" t="str">
        <f>IFERROR(VLOOKUP(VENTAS[[#This Row],[Código del producto Vendido]],STOCK[],5,FALSE),"-")</f>
        <v>Sandalias espadriles nude</v>
      </c>
      <c r="G1148" s="58">
        <v>1</v>
      </c>
      <c r="H1148" s="59">
        <v>45</v>
      </c>
      <c r="I1148" s="59">
        <f>VENTAS[[#This Row],[Cantidad]]*VENTAS[[#This Row],[Precio Venta]]</f>
        <v>45</v>
      </c>
      <c r="J1148" s="59">
        <f>IF(VENTAS[[#This Row],[Nombre del Gestor]]&gt;1,  VENTAS[[#This Row],[Total]]*10%, 0)</f>
        <v>4.5</v>
      </c>
      <c r="K1148" s="59">
        <f>IFERROR(VLOOKUP(VENTAS[[#This Row],[Código del producto Vendido]],STOCK[],16,FALSE)*VENTAS[[#This Row],[Cantidad]] + VLOOKUP(VENTAS[[#This Row],[Código del producto Vendido]],STOCK[],19,FALSE)*VENTAS[[#This Row],[Cantidad]],VENTAS[[#This Row],[Total]])</f>
        <v>31.951699999999999</v>
      </c>
      <c r="L1148" s="59">
        <f>VENTAS[[#This Row],[Total]]-VENTAS[[#This Row],[Comisión 10%]]-VENTAS[[#This Row],[Costo SIN Comision]]</f>
        <v>8.5483000000000011</v>
      </c>
      <c r="M1148" s="59"/>
    </row>
    <row r="1149" spans="1:13" ht="20" customHeight="1">
      <c r="A1149" s="56">
        <v>45505</v>
      </c>
      <c r="B1149" s="57"/>
      <c r="C1149" s="57"/>
      <c r="D1149" s="57" t="s">
        <v>2498</v>
      </c>
      <c r="E1149" s="57" t="s">
        <v>1394</v>
      </c>
      <c r="F1149" s="58" t="str">
        <f>IFERROR(VLOOKUP(VENTAS[[#This Row],[Código del producto Vendido]],STOCK[],5,FALSE),"-")</f>
        <v>Sandalias de nudos</v>
      </c>
      <c r="G1149" s="58">
        <v>1</v>
      </c>
      <c r="H1149" s="59">
        <v>18</v>
      </c>
      <c r="I1149" s="59">
        <f>VENTAS[[#This Row],[Cantidad]]*VENTAS[[#This Row],[Precio Venta]]</f>
        <v>18</v>
      </c>
      <c r="J1149" s="59">
        <f>IF(VENTAS[[#This Row],[Nombre del Gestor]]&gt;1,  VENTAS[[#This Row],[Total]]*10%, 0)</f>
        <v>1.8</v>
      </c>
      <c r="K1149" s="59">
        <f>IFERROR(VLOOKUP(VENTAS[[#This Row],[Código del producto Vendido]],STOCK[],16,FALSE)*VENTAS[[#This Row],[Cantidad]] + VLOOKUP(VENTAS[[#This Row],[Código del producto Vendido]],STOCK[],19,FALSE)*VENTAS[[#This Row],[Cantidad]],VENTAS[[#This Row],[Total]])</f>
        <v>11</v>
      </c>
      <c r="L1149" s="59">
        <f>VENTAS[[#This Row],[Total]]-VENTAS[[#This Row],[Comisión 10%]]-VENTAS[[#This Row],[Costo SIN Comision]]</f>
        <v>5.1999999999999993</v>
      </c>
      <c r="M1149" s="59"/>
    </row>
    <row r="1150" spans="1:13" ht="20" customHeight="1">
      <c r="A1150" s="56">
        <v>45507</v>
      </c>
      <c r="B1150" s="57"/>
      <c r="C1150" s="57" t="s">
        <v>1201</v>
      </c>
      <c r="D1150" s="57"/>
      <c r="E1150" s="57" t="s">
        <v>1393</v>
      </c>
      <c r="F1150" s="58" t="str">
        <f>IFERROR(VLOOKUP(VENTAS[[#This Row],[Código del producto Vendido]],STOCK[],5,FALSE),"-")</f>
        <v>Sandalias de nudos</v>
      </c>
      <c r="G1150" s="58">
        <v>1</v>
      </c>
      <c r="H1150" s="59">
        <v>18</v>
      </c>
      <c r="I1150" s="59">
        <f>VENTAS[[#This Row],[Cantidad]]*VENTAS[[#This Row],[Precio Venta]]</f>
        <v>18</v>
      </c>
      <c r="J1150" s="59">
        <f>IF(VENTAS[[#This Row],[Nombre del Gestor]]&gt;1,  VENTAS[[#This Row],[Total]]*10%, 0)</f>
        <v>0</v>
      </c>
      <c r="K1150" s="59">
        <f>IFERROR(VLOOKUP(VENTAS[[#This Row],[Código del producto Vendido]],STOCK[],16,FALSE)*VENTAS[[#This Row],[Cantidad]] + VLOOKUP(VENTAS[[#This Row],[Código del producto Vendido]],STOCK[],19,FALSE)*VENTAS[[#This Row],[Cantidad]],VENTAS[[#This Row],[Total]])</f>
        <v>11</v>
      </c>
      <c r="L1150" s="59">
        <f>VENTAS[[#This Row],[Total]]-VENTAS[[#This Row],[Comisión 10%]]-VENTAS[[#This Row],[Costo SIN Comision]]</f>
        <v>7</v>
      </c>
      <c r="M1150" s="59"/>
    </row>
    <row r="1151" spans="1:13" ht="20" customHeight="1">
      <c r="A1151" s="56">
        <v>45507</v>
      </c>
      <c r="B1151" s="57"/>
      <c r="C1151" s="57" t="s">
        <v>2847</v>
      </c>
      <c r="D1151" s="57" t="s">
        <v>2594</v>
      </c>
      <c r="E1151" s="57" t="s">
        <v>1395</v>
      </c>
      <c r="F1151" s="58" t="str">
        <f>IFERROR(VLOOKUP(VENTAS[[#This Row],[Código del producto Vendido]],STOCK[],5,FALSE),"-")</f>
        <v xml:space="preserve">Sandalias Pop </v>
      </c>
      <c r="G1151" s="58">
        <v>1</v>
      </c>
      <c r="H1151" s="59">
        <v>50</v>
      </c>
      <c r="I1151" s="59">
        <f>VENTAS[[#This Row],[Cantidad]]*VENTAS[[#This Row],[Precio Venta]]</f>
        <v>50</v>
      </c>
      <c r="J1151" s="59">
        <f>IF(VENTAS[[#This Row],[Nombre del Gestor]]&gt;1,  VENTAS[[#This Row],[Total]]*10%, 0)</f>
        <v>5</v>
      </c>
      <c r="K1151" s="59">
        <f>IFERROR(VLOOKUP(VENTAS[[#This Row],[Código del producto Vendido]],STOCK[],16,FALSE)*VENTAS[[#This Row],[Cantidad]] + VLOOKUP(VENTAS[[#This Row],[Código del producto Vendido]],STOCK[],19,FALSE)*VENTAS[[#This Row],[Cantidad]],VENTAS[[#This Row],[Total]])</f>
        <v>28</v>
      </c>
      <c r="L1151" s="59">
        <f>VENTAS[[#This Row],[Total]]-VENTAS[[#This Row],[Comisión 10%]]-VENTAS[[#This Row],[Costo SIN Comision]]</f>
        <v>17</v>
      </c>
      <c r="M1151" s="59"/>
    </row>
    <row r="1152" spans="1:13" ht="20" customHeight="1">
      <c r="A1152" s="56">
        <v>45505</v>
      </c>
      <c r="B1152" s="57"/>
      <c r="C1152" s="57" t="s">
        <v>2938</v>
      </c>
      <c r="D1152" s="57" t="s">
        <v>2516</v>
      </c>
      <c r="E1152" s="57" t="s">
        <v>1395</v>
      </c>
      <c r="F1152" s="58" t="str">
        <f>IFERROR(VLOOKUP(VENTAS[[#This Row],[Código del producto Vendido]],STOCK[],5,FALSE),"-")</f>
        <v xml:space="preserve">Sandalias Pop </v>
      </c>
      <c r="G1152" s="58">
        <v>1</v>
      </c>
      <c r="H1152" s="59">
        <v>50</v>
      </c>
      <c r="I1152" s="59">
        <f>VENTAS[[#This Row],[Cantidad]]*VENTAS[[#This Row],[Precio Venta]]</f>
        <v>50</v>
      </c>
      <c r="J1152" s="59">
        <f>IF(VENTAS[[#This Row],[Nombre del Gestor]]&gt;1,  VENTAS[[#This Row],[Total]]*10%, 0)</f>
        <v>5</v>
      </c>
      <c r="K1152" s="59">
        <f>IFERROR(VLOOKUP(VENTAS[[#This Row],[Código del producto Vendido]],STOCK[],16,FALSE)*VENTAS[[#This Row],[Cantidad]] + VLOOKUP(VENTAS[[#This Row],[Código del producto Vendido]],STOCK[],19,FALSE)*VENTAS[[#This Row],[Cantidad]],VENTAS[[#This Row],[Total]])</f>
        <v>28</v>
      </c>
      <c r="L1152" s="59">
        <f>VENTAS[[#This Row],[Total]]-VENTAS[[#This Row],[Comisión 10%]]-VENTAS[[#This Row],[Costo SIN Comision]]</f>
        <v>17</v>
      </c>
      <c r="M1152" s="59"/>
    </row>
    <row r="1153" spans="1:13" ht="20" customHeight="1">
      <c r="A1153" s="56">
        <v>45505</v>
      </c>
      <c r="B1153" s="57"/>
      <c r="C1153" s="57" t="s">
        <v>1201</v>
      </c>
      <c r="D1153" s="57"/>
      <c r="E1153" s="57" t="s">
        <v>1396</v>
      </c>
      <c r="F1153" s="58" t="str">
        <f>IFERROR(VLOOKUP(VENTAS[[#This Row],[Código del producto Vendido]],STOCK[],5,FALSE),"-")</f>
        <v>Sandalias Pop</v>
      </c>
      <c r="G1153" s="58">
        <v>1</v>
      </c>
      <c r="H1153" s="59">
        <v>0</v>
      </c>
      <c r="I1153" s="59">
        <f>VENTAS[[#This Row],[Cantidad]]*VENTAS[[#This Row],[Precio Venta]]</f>
        <v>0</v>
      </c>
      <c r="J1153" s="59">
        <f>IF(VENTAS[[#This Row],[Nombre del Gestor]]&gt;1,  VENTAS[[#This Row],[Total]]*10%, 0)</f>
        <v>0</v>
      </c>
      <c r="K1153" s="59">
        <f>IFERROR(VLOOKUP(VENTAS[[#This Row],[Código del producto Vendido]],STOCK[],16,FALSE)*VENTAS[[#This Row],[Cantidad]] + VLOOKUP(VENTAS[[#This Row],[Código del producto Vendido]],STOCK[],19,FALSE)*VENTAS[[#This Row],[Cantidad]],VENTAS[[#This Row],[Total]])</f>
        <v>28</v>
      </c>
      <c r="L1153" s="59">
        <f>VENTAS[[#This Row],[Total]]-VENTAS[[#This Row],[Comisión 10%]]-VENTAS[[#This Row],[Costo SIN Comision]]</f>
        <v>-28</v>
      </c>
      <c r="M1153" s="59"/>
    </row>
    <row r="1154" spans="1:13" ht="20" customHeight="1">
      <c r="A1154" s="56">
        <v>45506</v>
      </c>
      <c r="B1154" s="57"/>
      <c r="C1154" s="57" t="s">
        <v>2867</v>
      </c>
      <c r="D1154" s="57" t="s">
        <v>2516</v>
      </c>
      <c r="E1154" s="57" t="s">
        <v>2612</v>
      </c>
      <c r="F1154" s="58" t="str">
        <f>IFERROR(VLOOKUP(VENTAS[[#This Row],[Código del producto Vendido]],STOCK[],5,FALSE),"-")</f>
        <v>Sandalias de plataforma en bloque de color</v>
      </c>
      <c r="G1154" s="58">
        <v>1</v>
      </c>
      <c r="H1154" s="59">
        <v>35</v>
      </c>
      <c r="I1154" s="59">
        <f>VENTAS[[#This Row],[Cantidad]]*VENTAS[[#This Row],[Precio Venta]]</f>
        <v>35</v>
      </c>
      <c r="J1154" s="59">
        <f>IF(VENTAS[[#This Row],[Nombre del Gestor]]&gt;1,  VENTAS[[#This Row],[Total]]*10%, 0)</f>
        <v>3.5</v>
      </c>
      <c r="K1154" s="59">
        <f>IFERROR(VLOOKUP(VENTAS[[#This Row],[Código del producto Vendido]],STOCK[],16,FALSE)*VENTAS[[#This Row],[Cantidad]] + VLOOKUP(VENTAS[[#This Row],[Código del producto Vendido]],STOCK[],19,FALSE)*VENTAS[[#This Row],[Cantidad]],VENTAS[[#This Row],[Total]])</f>
        <v>21.97</v>
      </c>
      <c r="L1154" s="59">
        <f>VENTAS[[#This Row],[Total]]-VENTAS[[#This Row],[Comisión 10%]]-VENTAS[[#This Row],[Costo SIN Comision]]</f>
        <v>9.5300000000000011</v>
      </c>
      <c r="M1154" s="59"/>
    </row>
    <row r="1155" spans="1:13" ht="20" customHeight="1">
      <c r="A1155" s="56">
        <v>45505</v>
      </c>
      <c r="B1155" s="57"/>
      <c r="C1155" s="57" t="s">
        <v>2947</v>
      </c>
      <c r="D1155" s="57" t="s">
        <v>2516</v>
      </c>
      <c r="E1155" s="57" t="s">
        <v>815</v>
      </c>
      <c r="F1155" s="58" t="str">
        <f>IFERROR(VLOOKUP(VENTAS[[#This Row],[Código del producto Vendido]],STOCK[],5,FALSE),"-")</f>
        <v>Vestido slip de espalda corrida</v>
      </c>
      <c r="G1155" s="58">
        <v>1</v>
      </c>
      <c r="H1155" s="59">
        <v>8</v>
      </c>
      <c r="I1155" s="59">
        <f>VENTAS[[#This Row],[Cantidad]]*VENTAS[[#This Row],[Precio Venta]]</f>
        <v>8</v>
      </c>
      <c r="J1155" s="59">
        <f>IF(VENTAS[[#This Row],[Nombre del Gestor]]&gt;1,  VENTAS[[#This Row],[Total]]*10%, 0)</f>
        <v>0.8</v>
      </c>
      <c r="K1155" s="59">
        <f>IFERROR(VLOOKUP(VENTAS[[#This Row],[Código del producto Vendido]],STOCK[],16,FALSE)*VENTAS[[#This Row],[Cantidad]] + VLOOKUP(VENTAS[[#This Row],[Código del producto Vendido]],STOCK[],19,FALSE)*VENTAS[[#This Row],[Cantidad]],VENTAS[[#This Row],[Total]])</f>
        <v>6.7777777777777777</v>
      </c>
      <c r="L1155" s="59">
        <f>VENTAS[[#This Row],[Total]]-VENTAS[[#This Row],[Comisión 10%]]-VENTAS[[#This Row],[Costo SIN Comision]]</f>
        <v>0.4222222222222225</v>
      </c>
      <c r="M1155" s="59"/>
    </row>
    <row r="1156" spans="1:13" ht="20" customHeight="1">
      <c r="A1156" s="56">
        <v>45505</v>
      </c>
      <c r="B1156" s="57"/>
      <c r="C1156" s="57" t="s">
        <v>2947</v>
      </c>
      <c r="D1156" s="57" t="s">
        <v>2516</v>
      </c>
      <c r="E1156" s="57" t="s">
        <v>757</v>
      </c>
      <c r="F1156" s="58" t="str">
        <f>IFERROR(VLOOKUP(VENTAS[[#This Row],[Código del producto Vendido]],STOCK[],5,FALSE),"-")</f>
        <v>Vestido con estampado jungla</v>
      </c>
      <c r="G1156" s="58">
        <v>1</v>
      </c>
      <c r="H1156" s="59">
        <v>13</v>
      </c>
      <c r="I1156" s="59">
        <f>VENTAS[[#This Row],[Cantidad]]*VENTAS[[#This Row],[Precio Venta]]</f>
        <v>13</v>
      </c>
      <c r="J1156" s="59">
        <f>IF(VENTAS[[#This Row],[Nombre del Gestor]]&gt;1,  VENTAS[[#This Row],[Total]]*10%, 0)</f>
        <v>1.3</v>
      </c>
      <c r="K1156" s="59">
        <f>IFERROR(VLOOKUP(VENTAS[[#This Row],[Código del producto Vendido]],STOCK[],16,FALSE)*VENTAS[[#This Row],[Cantidad]] + VLOOKUP(VENTAS[[#This Row],[Código del producto Vendido]],STOCK[],19,FALSE)*VENTAS[[#This Row],[Cantidad]],VENTAS[[#This Row],[Total]])</f>
        <v>10.722222222222221</v>
      </c>
      <c r="L1156" s="59">
        <f>VENTAS[[#This Row],[Total]]-VENTAS[[#This Row],[Comisión 10%]]-VENTAS[[#This Row],[Costo SIN Comision]]</f>
        <v>0.97777777777777786</v>
      </c>
      <c r="M1156" s="59"/>
    </row>
    <row r="1157" spans="1:13" ht="20" customHeight="1">
      <c r="A1157" s="56">
        <v>45514</v>
      </c>
      <c r="B1157" s="57"/>
      <c r="C1157" s="57" t="s">
        <v>2886</v>
      </c>
      <c r="D1157" s="57" t="s">
        <v>2516</v>
      </c>
      <c r="E1157" s="57" t="s">
        <v>1809</v>
      </c>
      <c r="F1157" s="58" t="str">
        <f>IFERROR(VLOOKUP(VENTAS[[#This Row],[Código del producto Vendido]],STOCK[],5,FALSE),"-")</f>
        <v>Bolso Baguette Negro</v>
      </c>
      <c r="G1157" s="58">
        <v>1</v>
      </c>
      <c r="H1157" s="59">
        <v>25</v>
      </c>
      <c r="I1157" s="59">
        <f>VENTAS[[#This Row],[Cantidad]]*VENTAS[[#This Row],[Precio Venta]]</f>
        <v>25</v>
      </c>
      <c r="J1157" s="59">
        <f>IF(VENTAS[[#This Row],[Nombre del Gestor]]&gt;1,  VENTAS[[#This Row],[Total]]*10%, 0)</f>
        <v>2.5</v>
      </c>
      <c r="K1157" s="59">
        <f>IFERROR(VLOOKUP(VENTAS[[#This Row],[Código del producto Vendido]],STOCK[],16,FALSE)*VENTAS[[#This Row],[Cantidad]] + VLOOKUP(VENTAS[[#This Row],[Código del producto Vendido]],STOCK[],19,FALSE)*VENTAS[[#This Row],[Cantidad]],VENTAS[[#This Row],[Total]])</f>
        <v>15.790000000000001</v>
      </c>
      <c r="L1157" s="59">
        <f>VENTAS[[#This Row],[Total]]-VENTAS[[#This Row],[Comisión 10%]]-VENTAS[[#This Row],[Costo SIN Comision]]</f>
        <v>6.7099999999999991</v>
      </c>
      <c r="M1157" s="59"/>
    </row>
    <row r="1158" spans="1:13" ht="20" customHeight="1">
      <c r="A1158" s="56">
        <v>45508</v>
      </c>
      <c r="B1158" s="57"/>
      <c r="C1158" s="57" t="s">
        <v>2639</v>
      </c>
      <c r="D1158" s="57"/>
      <c r="E1158" s="57" t="s">
        <v>2601</v>
      </c>
      <c r="F1158" s="58" t="str">
        <f>IFERROR(VLOOKUP(VENTAS[[#This Row],[Código del producto Vendido]],STOCK[],5,FALSE),"-")</f>
        <v>Sandalias prácticas Chunky Negras</v>
      </c>
      <c r="G1158" s="58">
        <v>1</v>
      </c>
      <c r="H1158" s="59">
        <v>35</v>
      </c>
      <c r="I1158" s="59">
        <f>VENTAS[[#This Row],[Cantidad]]*VENTAS[[#This Row],[Precio Venta]]</f>
        <v>35</v>
      </c>
      <c r="J1158" s="59">
        <f>IF(VENTAS[[#This Row],[Nombre del Gestor]]&gt;1,  VENTAS[[#This Row],[Total]]*10%, 0)</f>
        <v>0</v>
      </c>
      <c r="K1158" s="59">
        <f>IFERROR(VLOOKUP(VENTAS[[#This Row],[Código del producto Vendido]],STOCK[],16,FALSE)*VENTAS[[#This Row],[Cantidad]] + VLOOKUP(VENTAS[[#This Row],[Código del producto Vendido]],STOCK[],19,FALSE)*VENTAS[[#This Row],[Cantidad]],VENTAS[[#This Row],[Total]])</f>
        <v>21.97</v>
      </c>
      <c r="L1158" s="59">
        <f>VENTAS[[#This Row],[Total]]-VENTAS[[#This Row],[Comisión 10%]]-VENTAS[[#This Row],[Costo SIN Comision]]</f>
        <v>13.030000000000001</v>
      </c>
      <c r="M1158" s="59"/>
    </row>
    <row r="1159" spans="1:13" ht="20" customHeight="1">
      <c r="A1159" s="56">
        <v>45500</v>
      </c>
      <c r="B1159" s="57"/>
      <c r="C1159" s="57"/>
      <c r="D1159" s="57" t="s">
        <v>2488</v>
      </c>
      <c r="E1159" s="57" t="s">
        <v>2287</v>
      </c>
      <c r="F1159" s="58" t="str">
        <f>IFERROR(VLOOKUP(VENTAS[[#This Row],[Código del producto Vendido]],STOCK[],5,FALSE),"-")</f>
        <v xml:space="preserve">Bañador en color sólido sexy-elegante </v>
      </c>
      <c r="G1159" s="58">
        <v>1</v>
      </c>
      <c r="H1159" s="59">
        <v>20</v>
      </c>
      <c r="I1159" s="59">
        <f>VENTAS[[#This Row],[Cantidad]]*VENTAS[[#This Row],[Precio Venta]]</f>
        <v>20</v>
      </c>
      <c r="J1159" s="59">
        <f>IF(VENTAS[[#This Row],[Nombre del Gestor]]&gt;1,  VENTAS[[#This Row],[Total]]*10%, 0)</f>
        <v>2</v>
      </c>
      <c r="K1159" s="59">
        <f>IFERROR(VLOOKUP(VENTAS[[#This Row],[Código del producto Vendido]],STOCK[],16,FALSE)*VENTAS[[#This Row],[Cantidad]] + VLOOKUP(VENTAS[[#This Row],[Código del producto Vendido]],STOCK[],19,FALSE)*VENTAS[[#This Row],[Cantidad]],VENTAS[[#This Row],[Total]])</f>
        <v>8.24</v>
      </c>
      <c r="L1159" s="59">
        <f>VENTAS[[#This Row],[Total]]-VENTAS[[#This Row],[Comisión 10%]]-VENTAS[[#This Row],[Costo SIN Comision]]</f>
        <v>9.76</v>
      </c>
      <c r="M1159" s="59"/>
    </row>
    <row r="1160" spans="1:13" ht="20" customHeight="1">
      <c r="A1160" s="56">
        <v>45502</v>
      </c>
      <c r="B1160" s="57"/>
      <c r="C1160" s="57"/>
      <c r="D1160" s="57" t="s">
        <v>2488</v>
      </c>
      <c r="E1160" s="57" t="s">
        <v>2314</v>
      </c>
      <c r="F1160" s="58" t="str">
        <f>IFERROR(VLOOKUP(VENTAS[[#This Row],[Código del producto Vendido]],STOCK[],5,FALSE),"-")</f>
        <v>Set de traje de baño elegante 2 piezas con adorno en forma de V</v>
      </c>
      <c r="G1160" s="58">
        <v>1</v>
      </c>
      <c r="H1160" s="59">
        <v>25</v>
      </c>
      <c r="I1160" s="59">
        <f>VENTAS[[#This Row],[Cantidad]]*VENTAS[[#This Row],[Precio Venta]]</f>
        <v>25</v>
      </c>
      <c r="J1160" s="59">
        <f>IF(VENTAS[[#This Row],[Nombre del Gestor]]&gt;1,  VENTAS[[#This Row],[Total]]*10%, 0)</f>
        <v>2.5</v>
      </c>
      <c r="K1160" s="59">
        <f>IFERROR(VLOOKUP(VENTAS[[#This Row],[Código del producto Vendido]],STOCK[],16,FALSE)*VENTAS[[#This Row],[Cantidad]] + VLOOKUP(VENTAS[[#This Row],[Código del producto Vendido]],STOCK[],19,FALSE)*VENTAS[[#This Row],[Cantidad]],VENTAS[[#This Row],[Total]])</f>
        <v>10.79</v>
      </c>
      <c r="L1160" s="59">
        <f>VENTAS[[#This Row],[Total]]-VENTAS[[#This Row],[Comisión 10%]]-VENTAS[[#This Row],[Costo SIN Comision]]</f>
        <v>11.71</v>
      </c>
      <c r="M1160" s="59"/>
    </row>
    <row r="1161" spans="1:13" ht="20" customHeight="1">
      <c r="A1161" s="56">
        <v>45503</v>
      </c>
      <c r="B1161" s="57"/>
      <c r="C1161" s="57"/>
      <c r="D1161" s="57" t="s">
        <v>2488</v>
      </c>
      <c r="E1161" s="57" t="s">
        <v>2314</v>
      </c>
      <c r="F1161" s="58" t="str">
        <f>IFERROR(VLOOKUP(VENTAS[[#This Row],[Código del producto Vendido]],STOCK[],5,FALSE),"-")</f>
        <v>Set de traje de baño elegante 2 piezas con adorno en forma de V</v>
      </c>
      <c r="G1161" s="58">
        <v>1</v>
      </c>
      <c r="H1161" s="59">
        <v>25</v>
      </c>
      <c r="I1161" s="59">
        <f>VENTAS[[#This Row],[Cantidad]]*VENTAS[[#This Row],[Precio Venta]]</f>
        <v>25</v>
      </c>
      <c r="J1161" s="59">
        <f>IF(VENTAS[[#This Row],[Nombre del Gestor]]&gt;1,  VENTAS[[#This Row],[Total]]*10%, 0)</f>
        <v>2.5</v>
      </c>
      <c r="K1161" s="59">
        <f>IFERROR(VLOOKUP(VENTAS[[#This Row],[Código del producto Vendido]],STOCK[],16,FALSE)*VENTAS[[#This Row],[Cantidad]] + VLOOKUP(VENTAS[[#This Row],[Código del producto Vendido]],STOCK[],19,FALSE)*VENTAS[[#This Row],[Cantidad]],VENTAS[[#This Row],[Total]])</f>
        <v>10.79</v>
      </c>
      <c r="L1161" s="59">
        <f>VENTAS[[#This Row],[Total]]-VENTAS[[#This Row],[Comisión 10%]]-VENTAS[[#This Row],[Costo SIN Comision]]</f>
        <v>11.71</v>
      </c>
      <c r="M1161" s="59"/>
    </row>
    <row r="1162" spans="1:13" ht="20" customHeight="1">
      <c r="A1162" s="56">
        <v>45507</v>
      </c>
      <c r="B1162" s="57"/>
      <c r="C1162" s="57"/>
      <c r="D1162" s="57" t="s">
        <v>2488</v>
      </c>
      <c r="E1162" s="57" t="s">
        <v>1829</v>
      </c>
      <c r="F1162" s="58" t="str">
        <f>IFERROR(VLOOKUP(VENTAS[[#This Row],[Código del producto Vendido]],STOCK[],5,FALSE),"-")</f>
        <v>Gafas de Sol Retro Blanco</v>
      </c>
      <c r="G1162" s="58">
        <v>1</v>
      </c>
      <c r="H1162" s="59">
        <v>8</v>
      </c>
      <c r="I1162" s="59">
        <f>VENTAS[[#This Row],[Cantidad]]*VENTAS[[#This Row],[Precio Venta]]</f>
        <v>8</v>
      </c>
      <c r="J1162" s="59">
        <f>IF(VENTAS[[#This Row],[Nombre del Gestor]]&gt;1,  VENTAS[[#This Row],[Total]]*10%, 0)</f>
        <v>0.8</v>
      </c>
      <c r="K1162" s="59">
        <f>IFERROR(VLOOKUP(VENTAS[[#This Row],[Código del producto Vendido]],STOCK[],16,FALSE)*VENTAS[[#This Row],[Cantidad]] + VLOOKUP(VENTAS[[#This Row],[Código del producto Vendido]],STOCK[],19,FALSE)*VENTAS[[#This Row],[Cantidad]],VENTAS[[#This Row],[Total]])</f>
        <v>4.45</v>
      </c>
      <c r="L1162" s="59">
        <f>VENTAS[[#This Row],[Total]]-VENTAS[[#This Row],[Comisión 10%]]-VENTAS[[#This Row],[Costo SIN Comision]]</f>
        <v>2.75</v>
      </c>
      <c r="M1162" s="59"/>
    </row>
    <row r="1163" spans="1:13" ht="20" customHeight="1">
      <c r="A1163" s="56">
        <v>45507</v>
      </c>
      <c r="B1163" s="57"/>
      <c r="C1163" s="57"/>
      <c r="D1163" s="57" t="s">
        <v>2488</v>
      </c>
      <c r="E1163" s="57" t="s">
        <v>814</v>
      </c>
      <c r="F1163" s="58" t="str">
        <f>IFERROR(VLOOKUP(VENTAS[[#This Row],[Código del producto Vendido]],STOCK[],5,FALSE),"-")</f>
        <v>Bañador estampado en contraste</v>
      </c>
      <c r="G1163" s="58">
        <v>1</v>
      </c>
      <c r="H1163" s="59">
        <v>12</v>
      </c>
      <c r="I1163" s="59">
        <f>VENTAS[[#This Row],[Cantidad]]*VENTAS[[#This Row],[Precio Venta]]</f>
        <v>12</v>
      </c>
      <c r="J1163" s="59">
        <f>IF(VENTAS[[#This Row],[Nombre del Gestor]]&gt;1,  VENTAS[[#This Row],[Total]]*10%, 0)</f>
        <v>1.2000000000000002</v>
      </c>
      <c r="K1163" s="59">
        <f>IFERROR(VLOOKUP(VENTAS[[#This Row],[Código del producto Vendido]],STOCK[],16,FALSE)*VENTAS[[#This Row],[Cantidad]] + VLOOKUP(VENTAS[[#This Row],[Código del producto Vendido]],STOCK[],19,FALSE)*VENTAS[[#This Row],[Cantidad]],VENTAS[[#This Row],[Total]])</f>
        <v>7.833333333333333</v>
      </c>
      <c r="L1163" s="59">
        <f>VENTAS[[#This Row],[Total]]-VENTAS[[#This Row],[Comisión 10%]]-VENTAS[[#This Row],[Costo SIN Comision]]</f>
        <v>2.9666666666666677</v>
      </c>
      <c r="M1163" s="59"/>
    </row>
    <row r="1164" spans="1:13" ht="20" customHeight="1">
      <c r="A1164" s="56">
        <v>45507</v>
      </c>
      <c r="B1164" s="57"/>
      <c r="C1164" s="57"/>
      <c r="D1164" s="57" t="s">
        <v>2488</v>
      </c>
      <c r="E1164" s="57" t="s">
        <v>2302</v>
      </c>
      <c r="F1164" s="58" t="str">
        <f>IFERROR(VLOOKUP(VENTAS[[#This Row],[Código del producto Vendido]],STOCK[],5,FALSE),"-")</f>
        <v>Vestido Boho de cuello healter</v>
      </c>
      <c r="G1164" s="58">
        <v>1</v>
      </c>
      <c r="H1164" s="59">
        <v>25</v>
      </c>
      <c r="I1164" s="59">
        <f>VENTAS[[#This Row],[Cantidad]]*VENTAS[[#This Row],[Precio Venta]]</f>
        <v>25</v>
      </c>
      <c r="J1164" s="59">
        <f>IF(VENTAS[[#This Row],[Nombre del Gestor]]&gt;1,  VENTAS[[#This Row],[Total]]*10%, 0)</f>
        <v>2.5</v>
      </c>
      <c r="K1164" s="59">
        <f>IFERROR(VLOOKUP(VENTAS[[#This Row],[Código del producto Vendido]],STOCK[],16,FALSE)*VENTAS[[#This Row],[Cantidad]] + VLOOKUP(VENTAS[[#This Row],[Código del producto Vendido]],STOCK[],19,FALSE)*VENTAS[[#This Row],[Cantidad]],VENTAS[[#This Row],[Total]])</f>
        <v>14.99</v>
      </c>
      <c r="L1164" s="59">
        <f>VENTAS[[#This Row],[Total]]-VENTAS[[#This Row],[Comisión 10%]]-VENTAS[[#This Row],[Costo SIN Comision]]</f>
        <v>7.51</v>
      </c>
      <c r="M1164" s="59"/>
    </row>
    <row r="1165" spans="1:13" ht="20" customHeight="1">
      <c r="A1165" s="56">
        <v>45502</v>
      </c>
      <c r="B1165" s="57"/>
      <c r="C1165" s="57"/>
      <c r="D1165" s="57" t="s">
        <v>2488</v>
      </c>
      <c r="E1165" s="57" t="s">
        <v>679</v>
      </c>
      <c r="F1165" s="58" t="str">
        <f>IFERROR(VLOOKUP(VENTAS[[#This Row],[Código del producto Vendido]],STOCK[],5,FALSE),"-")</f>
        <v>Bikini Floral</v>
      </c>
      <c r="G1165" s="58">
        <v>1</v>
      </c>
      <c r="H1165" s="59">
        <v>25</v>
      </c>
      <c r="I1165" s="59">
        <f>VENTAS[[#This Row],[Cantidad]]*VENTAS[[#This Row],[Precio Venta]]</f>
        <v>25</v>
      </c>
      <c r="J1165" s="59">
        <f>IF(VENTAS[[#This Row],[Nombre del Gestor]]&gt;1,  VENTAS[[#This Row],[Total]]*10%, 0)</f>
        <v>2.5</v>
      </c>
      <c r="K1165" s="59">
        <f>IFERROR(VLOOKUP(VENTAS[[#This Row],[Código del producto Vendido]],STOCK[],16,FALSE)*VENTAS[[#This Row],[Cantidad]] + VLOOKUP(VENTAS[[#This Row],[Código del producto Vendido]],STOCK[],19,FALSE)*VENTAS[[#This Row],[Cantidad]],VENTAS[[#This Row],[Total]])</f>
        <v>13.944444444444445</v>
      </c>
      <c r="L1165" s="59">
        <f>VENTAS[[#This Row],[Total]]-VENTAS[[#This Row],[Comisión 10%]]-VENTAS[[#This Row],[Costo SIN Comision]]</f>
        <v>8.5555555555555554</v>
      </c>
      <c r="M1165" s="59"/>
    </row>
    <row r="1166" spans="1:13" ht="20" customHeight="1">
      <c r="A1166" s="56">
        <v>45504</v>
      </c>
      <c r="B1166" s="57"/>
      <c r="C1166" s="57"/>
      <c r="D1166" s="57" t="s">
        <v>2014</v>
      </c>
      <c r="E1166" s="57" t="s">
        <v>2528</v>
      </c>
      <c r="F1166" s="58" t="str">
        <f>IFERROR(VLOOKUP(VENTAS[[#This Row],[Código del producto Vendido]],STOCK[],5,FALSE),"-")</f>
        <v>Sandalias de tiras con tacón cuadrado</v>
      </c>
      <c r="G1166" s="58">
        <v>1</v>
      </c>
      <c r="H1166" s="59">
        <v>35</v>
      </c>
      <c r="I1166" s="59">
        <f>VENTAS[[#This Row],[Cantidad]]*VENTAS[[#This Row],[Precio Venta]]</f>
        <v>35</v>
      </c>
      <c r="J1166" s="59">
        <f>IF(VENTAS[[#This Row],[Nombre del Gestor]]&gt;1,  VENTAS[[#This Row],[Total]]*10%, 0)</f>
        <v>3.5</v>
      </c>
      <c r="K1166" s="59">
        <f>IFERROR(VLOOKUP(VENTAS[[#This Row],[Código del producto Vendido]],STOCK[],16,FALSE)*VENTAS[[#This Row],[Cantidad]] + VLOOKUP(VENTAS[[#This Row],[Código del producto Vendido]],STOCK[],19,FALSE)*VENTAS[[#This Row],[Cantidad]],VENTAS[[#This Row],[Total]])</f>
        <v>17.252021151586369</v>
      </c>
      <c r="L1166" s="59">
        <f>VENTAS[[#This Row],[Total]]-VENTAS[[#This Row],[Comisión 10%]]-VENTAS[[#This Row],[Costo SIN Comision]]</f>
        <v>14.247978848413631</v>
      </c>
      <c r="M1166" s="59"/>
    </row>
    <row r="1167" spans="1:13" ht="20" customHeight="1">
      <c r="A1167" s="56">
        <v>45504</v>
      </c>
      <c r="B1167" s="57"/>
      <c r="C1167" s="57"/>
      <c r="D1167" s="57" t="s">
        <v>2498</v>
      </c>
      <c r="E1167" s="57" t="s">
        <v>2619</v>
      </c>
      <c r="F1167" s="58" t="str">
        <f>IFERROR(VLOOKUP(VENTAS[[#This Row],[Código del producto Vendido]],STOCK[],5,FALSE),"-")</f>
        <v>Sandalias espadriles nude</v>
      </c>
      <c r="G1167" s="58">
        <v>1</v>
      </c>
      <c r="H1167" s="59">
        <v>45</v>
      </c>
      <c r="I1167" s="59">
        <f>VENTAS[[#This Row],[Cantidad]]*VENTAS[[#This Row],[Precio Venta]]</f>
        <v>45</v>
      </c>
      <c r="J1167" s="59">
        <f>IF(VENTAS[[#This Row],[Nombre del Gestor]]&gt;1,  VENTAS[[#This Row],[Total]]*10%, 0)</f>
        <v>4.5</v>
      </c>
      <c r="K1167" s="59">
        <f>IFERROR(VLOOKUP(VENTAS[[#This Row],[Código del producto Vendido]],STOCK[],16,FALSE)*VENTAS[[#This Row],[Cantidad]] + VLOOKUP(VENTAS[[#This Row],[Código del producto Vendido]],STOCK[],19,FALSE)*VENTAS[[#This Row],[Cantidad]],VENTAS[[#This Row],[Total]])</f>
        <v>31.951699999999999</v>
      </c>
      <c r="L1167" s="59">
        <f>VENTAS[[#This Row],[Total]]-VENTAS[[#This Row],[Comisión 10%]]-VENTAS[[#This Row],[Costo SIN Comision]]</f>
        <v>8.5483000000000011</v>
      </c>
      <c r="M1167" s="59"/>
    </row>
    <row r="1168" spans="1:13" ht="20" customHeight="1">
      <c r="A1168" s="56">
        <v>45507</v>
      </c>
      <c r="B1168" s="57"/>
      <c r="C1168" s="57"/>
      <c r="D1168" s="57" t="s">
        <v>2511</v>
      </c>
      <c r="E1168" s="57" t="s">
        <v>2598</v>
      </c>
      <c r="F1168" s="58" t="str">
        <f>IFERROR(VLOOKUP(VENTAS[[#This Row],[Código del producto Vendido]],STOCK[],5,FALSE),"-")</f>
        <v>Sandalias prácticas Chunky Negras</v>
      </c>
      <c r="G1168" s="58">
        <v>1</v>
      </c>
      <c r="H1168" s="59">
        <v>35</v>
      </c>
      <c r="I1168" s="59">
        <f>VENTAS[[#This Row],[Cantidad]]*VENTAS[[#This Row],[Precio Venta]]</f>
        <v>35</v>
      </c>
      <c r="J1168" s="59">
        <f>IF(VENTAS[[#This Row],[Nombre del Gestor]]&gt;1,  VENTAS[[#This Row],[Total]]*10%, 0)</f>
        <v>3.5</v>
      </c>
      <c r="K1168" s="59">
        <f>IFERROR(VLOOKUP(VENTAS[[#This Row],[Código del producto Vendido]],STOCK[],16,FALSE)*VENTAS[[#This Row],[Cantidad]] + VLOOKUP(VENTAS[[#This Row],[Código del producto Vendido]],STOCK[],19,FALSE)*VENTAS[[#This Row],[Cantidad]],VENTAS[[#This Row],[Total]])</f>
        <v>21.97</v>
      </c>
      <c r="L1168" s="59">
        <f>VENTAS[[#This Row],[Total]]-VENTAS[[#This Row],[Comisión 10%]]-VENTAS[[#This Row],[Costo SIN Comision]]</f>
        <v>9.5300000000000011</v>
      </c>
      <c r="M1168" s="59"/>
    </row>
    <row r="1169" spans="1:13" ht="20" customHeight="1">
      <c r="A1169" s="56">
        <v>45500</v>
      </c>
      <c r="B1169" s="57"/>
      <c r="C1169" s="57"/>
      <c r="D1169" s="57" t="s">
        <v>1492</v>
      </c>
      <c r="E1169" s="57" t="s">
        <v>735</v>
      </c>
      <c r="F1169" s="58" t="str">
        <f>IFERROR(VLOOKUP(VENTAS[[#This Row],[Código del producto Vendido]],STOCK[],5,FALSE),"-")</f>
        <v>Top cruzado naranja</v>
      </c>
      <c r="G1169" s="58">
        <v>1</v>
      </c>
      <c r="H1169" s="59">
        <v>8</v>
      </c>
      <c r="I1169" s="59">
        <f>VENTAS[[#This Row],[Cantidad]]*VENTAS[[#This Row],[Precio Venta]]</f>
        <v>8</v>
      </c>
      <c r="J1169" s="59">
        <f>IF(VENTAS[[#This Row],[Nombre del Gestor]]&gt;1,  VENTAS[[#This Row],[Total]]*10%, 0)</f>
        <v>0.8</v>
      </c>
      <c r="K1169" s="59">
        <f>IFERROR(VLOOKUP(VENTAS[[#This Row],[Código del producto Vendido]],STOCK[],16,FALSE)*VENTAS[[#This Row],[Cantidad]] + VLOOKUP(VENTAS[[#This Row],[Código del producto Vendido]],STOCK[],19,FALSE)*VENTAS[[#This Row],[Cantidad]],VENTAS[[#This Row],[Total]])</f>
        <v>5.0683333333333334</v>
      </c>
      <c r="L1169" s="59">
        <f>VENTAS[[#This Row],[Total]]-VENTAS[[#This Row],[Comisión 10%]]-VENTAS[[#This Row],[Costo SIN Comision]]</f>
        <v>2.1316666666666668</v>
      </c>
      <c r="M1169" s="59"/>
    </row>
    <row r="1170" spans="1:13" ht="20" customHeight="1">
      <c r="A1170" s="56">
        <v>45500</v>
      </c>
      <c r="B1170" s="57"/>
      <c r="C1170" s="57"/>
      <c r="D1170" s="57" t="s">
        <v>1492</v>
      </c>
      <c r="E1170" s="57" t="s">
        <v>759</v>
      </c>
      <c r="F1170" s="58" t="str">
        <f>IFERROR(VLOOKUP(VENTAS[[#This Row],[Código del producto Vendido]],STOCK[],5,FALSE),"-")</f>
        <v>Top Cruzado negro</v>
      </c>
      <c r="G1170" s="58">
        <v>1</v>
      </c>
      <c r="H1170" s="59">
        <v>8</v>
      </c>
      <c r="I1170" s="59">
        <f>VENTAS[[#This Row],[Cantidad]]*VENTAS[[#This Row],[Precio Venta]]</f>
        <v>8</v>
      </c>
      <c r="J1170" s="59">
        <f>IF(VENTAS[[#This Row],[Nombre del Gestor]]&gt;1,  VENTAS[[#This Row],[Total]]*10%, 0)</f>
        <v>0.8</v>
      </c>
      <c r="K1170" s="59">
        <f>IFERROR(VLOOKUP(VENTAS[[#This Row],[Código del producto Vendido]],STOCK[],16,FALSE)*VENTAS[[#This Row],[Cantidad]] + VLOOKUP(VENTAS[[#This Row],[Código del producto Vendido]],STOCK[],19,FALSE)*VENTAS[[#This Row],[Cantidad]],VENTAS[[#This Row],[Total]])</f>
        <v>4.9016666666666673</v>
      </c>
      <c r="L1170" s="59">
        <f>VENTAS[[#This Row],[Total]]-VENTAS[[#This Row],[Comisión 10%]]-VENTAS[[#This Row],[Costo SIN Comision]]</f>
        <v>2.2983333333333329</v>
      </c>
      <c r="M1170" s="59"/>
    </row>
    <row r="1171" spans="1:13" ht="20" customHeight="1">
      <c r="A1171" s="56">
        <v>45511</v>
      </c>
      <c r="B1171" s="57"/>
      <c r="C1171" s="57" t="s">
        <v>2640</v>
      </c>
      <c r="D1171" s="57"/>
      <c r="E1171" s="57" t="s">
        <v>2611</v>
      </c>
      <c r="F1171" s="58" t="str">
        <f>IFERROR(VLOOKUP(VENTAS[[#This Row],[Código del producto Vendido]],STOCK[],5,FALSE),"-")</f>
        <v>Sandalias de plataforma en bloque de color</v>
      </c>
      <c r="G1171" s="58">
        <v>1</v>
      </c>
      <c r="H1171" s="59">
        <v>0</v>
      </c>
      <c r="I1171" s="59">
        <f>VENTAS[[#This Row],[Cantidad]]*VENTAS[[#This Row],[Precio Venta]]</f>
        <v>0</v>
      </c>
      <c r="J1171" s="59">
        <f>IF(VENTAS[[#This Row],[Nombre del Gestor]]&gt;1,  VENTAS[[#This Row],[Total]]*10%, 0)</f>
        <v>0</v>
      </c>
      <c r="K1171" s="59">
        <f>IFERROR(VLOOKUP(VENTAS[[#This Row],[Código del producto Vendido]],STOCK[],16,FALSE)*VENTAS[[#This Row],[Cantidad]] + VLOOKUP(VENTAS[[#This Row],[Código del producto Vendido]],STOCK[],19,FALSE)*VENTAS[[#This Row],[Cantidad]],VENTAS[[#This Row],[Total]])</f>
        <v>21.97</v>
      </c>
      <c r="L1171" s="59">
        <f>VENTAS[[#This Row],[Total]]-VENTAS[[#This Row],[Comisión 10%]]-VENTAS[[#This Row],[Costo SIN Comision]]</f>
        <v>-21.97</v>
      </c>
      <c r="M1171" s="59"/>
    </row>
    <row r="1172" spans="1:13" ht="20" customHeight="1">
      <c r="A1172" s="56">
        <v>45446</v>
      </c>
      <c r="B1172" s="57"/>
      <c r="C1172" s="57"/>
      <c r="D1172" s="57"/>
      <c r="E1172" s="57" t="s">
        <v>1759</v>
      </c>
      <c r="F1172" s="58" t="str">
        <f>IFERROR(VLOOKUP(VENTAS[[#This Row],[Código del producto Vendido]],STOCK[],5,FALSE),"-")</f>
        <v>Vestido Midi Elegante</v>
      </c>
      <c r="G1172" s="58">
        <v>1</v>
      </c>
      <c r="H1172" s="59">
        <v>22</v>
      </c>
      <c r="I1172" s="59">
        <f>VENTAS[[#This Row],[Cantidad]]*VENTAS[[#This Row],[Precio Venta]]</f>
        <v>22</v>
      </c>
      <c r="J1172" s="59">
        <f>IF(VENTAS[[#This Row],[Nombre del Gestor]]&gt;1,  VENTAS[[#This Row],[Total]]*10%, 0)</f>
        <v>0</v>
      </c>
      <c r="K1172" s="59">
        <f>IFERROR(VLOOKUP(VENTAS[[#This Row],[Código del producto Vendido]],STOCK[],16,FALSE)*VENTAS[[#This Row],[Cantidad]] + VLOOKUP(VENTAS[[#This Row],[Código del producto Vendido]],STOCK[],19,FALSE)*VENTAS[[#This Row],[Cantidad]],VENTAS[[#This Row],[Total]])</f>
        <v>10.790000000000001</v>
      </c>
      <c r="L1172" s="59">
        <f>VENTAS[[#This Row],[Total]]-VENTAS[[#This Row],[Comisión 10%]]-VENTAS[[#This Row],[Costo SIN Comision]]</f>
        <v>11.209999999999999</v>
      </c>
      <c r="M1172" s="59"/>
    </row>
    <row r="1173" spans="1:13" ht="20" customHeight="1">
      <c r="A1173" s="56">
        <v>45491</v>
      </c>
      <c r="B1173" s="57"/>
      <c r="C1173" s="57"/>
      <c r="D1173" s="57" t="s">
        <v>2014</v>
      </c>
      <c r="E1173" s="57" t="s">
        <v>1841</v>
      </c>
      <c r="F1173" s="58" t="str">
        <f>IFERROR(VLOOKUP(VENTAS[[#This Row],[Código del producto Vendido]],STOCK[],5,FALSE),"-")</f>
        <v xml:space="preserve">Maxi Vestido Bodycon </v>
      </c>
      <c r="G1173" s="58">
        <v>1</v>
      </c>
      <c r="H1173" s="59">
        <v>13</v>
      </c>
      <c r="I1173" s="59">
        <f>VENTAS[[#This Row],[Cantidad]]*VENTAS[[#This Row],[Precio Venta]]</f>
        <v>13</v>
      </c>
      <c r="J1173" s="59">
        <f>IF(VENTAS[[#This Row],[Nombre del Gestor]]&gt;1,  VENTAS[[#This Row],[Total]]*10%, 0)</f>
        <v>1.3</v>
      </c>
      <c r="K1173" s="59">
        <f>IFERROR(VLOOKUP(VENTAS[[#This Row],[Código del producto Vendido]],STOCK[],16,FALSE)*VENTAS[[#This Row],[Cantidad]] + VLOOKUP(VENTAS[[#This Row],[Código del producto Vendido]],STOCK[],19,FALSE)*VENTAS[[#This Row],[Cantidad]],VENTAS[[#This Row],[Total]])</f>
        <v>11.790000000000001</v>
      </c>
      <c r="L1173" s="59">
        <f>VENTAS[[#This Row],[Total]]-VENTAS[[#This Row],[Comisión 10%]]-VENTAS[[#This Row],[Costo SIN Comision]]</f>
        <v>-9.0000000000001634E-2</v>
      </c>
      <c r="M1173" s="59"/>
    </row>
    <row r="1174" spans="1:13" ht="20" customHeight="1">
      <c r="A1174" s="56">
        <v>45491</v>
      </c>
      <c r="B1174" s="57"/>
      <c r="C1174" s="57"/>
      <c r="D1174" s="57" t="s">
        <v>2488</v>
      </c>
      <c r="E1174" s="57" t="s">
        <v>2278</v>
      </c>
      <c r="F1174" s="58" t="str">
        <f>IFERROR(VLOOKUP(VENTAS[[#This Row],[Código del producto Vendido]],STOCK[],5,FALSE),"-")</f>
        <v xml:space="preserve">Set Chic de conjunto de 2 piezas </v>
      </c>
      <c r="G1174" s="58">
        <v>1</v>
      </c>
      <c r="H1174" s="59">
        <v>25</v>
      </c>
      <c r="I1174" s="59">
        <f>VENTAS[[#This Row],[Cantidad]]*VENTAS[[#This Row],[Precio Venta]]</f>
        <v>25</v>
      </c>
      <c r="J1174" s="59">
        <f>IF(VENTAS[[#This Row],[Nombre del Gestor]]&gt;1,  VENTAS[[#This Row],[Total]]*10%, 0)</f>
        <v>2.5</v>
      </c>
      <c r="K1174" s="59">
        <f>IFERROR(VLOOKUP(VENTAS[[#This Row],[Código del producto Vendido]],STOCK[],16,FALSE)*VENTAS[[#This Row],[Cantidad]] + VLOOKUP(VENTAS[[#This Row],[Código del producto Vendido]],STOCK[],19,FALSE)*VENTAS[[#This Row],[Cantidad]],VENTAS[[#This Row],[Total]])</f>
        <v>11.79</v>
      </c>
      <c r="L1174" s="59">
        <f>VENTAS[[#This Row],[Total]]-VENTAS[[#This Row],[Comisión 10%]]-VENTAS[[#This Row],[Costo SIN Comision]]</f>
        <v>10.71</v>
      </c>
      <c r="M1174" s="59"/>
    </row>
    <row r="1175" spans="1:13" ht="20" customHeight="1">
      <c r="A1175" s="56">
        <v>45491</v>
      </c>
      <c r="B1175" s="57"/>
      <c r="C1175" s="57"/>
      <c r="D1175" s="57" t="s">
        <v>2488</v>
      </c>
      <c r="E1175" s="57" t="s">
        <v>2545</v>
      </c>
      <c r="F1175" s="58" t="str">
        <f>IFERROR(VLOOKUP(VENTAS[[#This Row],[Código del producto Vendido]],STOCK[],5,FALSE),"-")</f>
        <v>Pantalón ancho con cordón ajustable</v>
      </c>
      <c r="G1175" s="58">
        <v>1</v>
      </c>
      <c r="H1175" s="59">
        <v>23</v>
      </c>
      <c r="I1175" s="59">
        <f>VENTAS[[#This Row],[Cantidad]]*VENTAS[[#This Row],[Precio Venta]]</f>
        <v>23</v>
      </c>
      <c r="J1175" s="59">
        <f>IF(VENTAS[[#This Row],[Nombre del Gestor]]&gt;1,  VENTAS[[#This Row],[Total]]*10%, 0)</f>
        <v>2.3000000000000003</v>
      </c>
      <c r="K1175" s="59">
        <f>IFERROR(VLOOKUP(VENTAS[[#This Row],[Código del producto Vendido]],STOCK[],16,FALSE)*VENTAS[[#This Row],[Cantidad]] + VLOOKUP(VENTAS[[#This Row],[Código del producto Vendido]],STOCK[],19,FALSE)*VENTAS[[#This Row],[Cantidad]],VENTAS[[#This Row],[Total]])</f>
        <v>11.435334900117509</v>
      </c>
      <c r="L1175" s="59">
        <f>VENTAS[[#This Row],[Total]]-VENTAS[[#This Row],[Comisión 10%]]-VENTAS[[#This Row],[Costo SIN Comision]]</f>
        <v>9.2646650998824907</v>
      </c>
      <c r="M1175" s="59"/>
    </row>
    <row r="1176" spans="1:13" ht="20" customHeight="1">
      <c r="A1176" s="56">
        <v>45491</v>
      </c>
      <c r="B1176" s="57"/>
      <c r="C1176" s="57"/>
      <c r="D1176" s="57" t="s">
        <v>2488</v>
      </c>
      <c r="E1176" s="57" t="s">
        <v>731</v>
      </c>
      <c r="F1176" s="58" t="str">
        <f>IFERROR(VLOOKUP(VENTAS[[#This Row],[Código del producto Vendido]],STOCK[],5,FALSE),"-")</f>
        <v>Top cruzado blanco</v>
      </c>
      <c r="G1176" s="58">
        <v>2</v>
      </c>
      <c r="H1176" s="59">
        <v>8</v>
      </c>
      <c r="I1176" s="59">
        <f>VENTAS[[#This Row],[Cantidad]]*VENTAS[[#This Row],[Precio Venta]]</f>
        <v>16</v>
      </c>
      <c r="J1176" s="59">
        <f>IF(VENTAS[[#This Row],[Nombre del Gestor]]&gt;1,  VENTAS[[#This Row],[Total]]*10%, 0)</f>
        <v>1.6</v>
      </c>
      <c r="K1176" s="59">
        <f>IFERROR(VLOOKUP(VENTAS[[#This Row],[Código del producto Vendido]],STOCK[],16,FALSE)*VENTAS[[#This Row],[Cantidad]] + VLOOKUP(VENTAS[[#This Row],[Código del producto Vendido]],STOCK[],19,FALSE)*VENTAS[[#This Row],[Cantidad]],VENTAS[[#This Row],[Total]])</f>
        <v>10.386666666666667</v>
      </c>
      <c r="L1176" s="59">
        <f>VENTAS[[#This Row],[Total]]-VENTAS[[#This Row],[Comisión 10%]]-VENTAS[[#This Row],[Costo SIN Comision]]</f>
        <v>4.0133333333333336</v>
      </c>
      <c r="M1176" s="59"/>
    </row>
    <row r="1177" spans="1:13" ht="20" customHeight="1">
      <c r="A1177" s="56">
        <v>45491</v>
      </c>
      <c r="B1177" s="57"/>
      <c r="C1177" s="57"/>
      <c r="D1177" s="57" t="s">
        <v>2488</v>
      </c>
      <c r="E1177" s="57" t="s">
        <v>764</v>
      </c>
      <c r="F1177" s="58" t="str">
        <f>IFERROR(VLOOKUP(VENTAS[[#This Row],[Código del producto Vendido]],STOCK[],5,FALSE),"-")</f>
        <v>Blusa corta de manga farol</v>
      </c>
      <c r="G1177" s="58">
        <v>1</v>
      </c>
      <c r="H1177" s="59">
        <v>9</v>
      </c>
      <c r="I1177" s="59">
        <f>VENTAS[[#This Row],[Cantidad]]*VENTAS[[#This Row],[Precio Venta]]</f>
        <v>9</v>
      </c>
      <c r="J1177" s="59">
        <f>IF(VENTAS[[#This Row],[Nombre del Gestor]]&gt;1,  VENTAS[[#This Row],[Total]]*10%, 0)</f>
        <v>0.9</v>
      </c>
      <c r="K1177" s="59">
        <f>IFERROR(VLOOKUP(VENTAS[[#This Row],[Código del producto Vendido]],STOCK[],16,FALSE)*VENTAS[[#This Row],[Cantidad]] + VLOOKUP(VENTAS[[#This Row],[Código del producto Vendido]],STOCK[],19,FALSE)*VENTAS[[#This Row],[Cantidad]],VENTAS[[#This Row],[Total]])</f>
        <v>7.5266666666666673</v>
      </c>
      <c r="L1177" s="59">
        <f>VENTAS[[#This Row],[Total]]-VENTAS[[#This Row],[Comisión 10%]]-VENTAS[[#This Row],[Costo SIN Comision]]</f>
        <v>0.57333333333333236</v>
      </c>
      <c r="M1177" s="59"/>
    </row>
    <row r="1178" spans="1:13" ht="20" customHeight="1">
      <c r="A1178" s="56">
        <v>45493</v>
      </c>
      <c r="B1178" s="57"/>
      <c r="C1178" s="57"/>
      <c r="D1178" s="57" t="s">
        <v>2488</v>
      </c>
      <c r="E1178" s="57" t="s">
        <v>1097</v>
      </c>
      <c r="F1178" s="58" t="str">
        <f>IFERROR(VLOOKUP(VENTAS[[#This Row],[Código del producto Vendido]],STOCK[],5,FALSE),"-")</f>
        <v xml:space="preserve">Top corto asimétrico </v>
      </c>
      <c r="G1178" s="58">
        <v>1</v>
      </c>
      <c r="H1178" s="59">
        <v>10</v>
      </c>
      <c r="I1178" s="59">
        <f>VENTAS[[#This Row],[Cantidad]]*VENTAS[[#This Row],[Precio Venta]]</f>
        <v>10</v>
      </c>
      <c r="J1178" s="59">
        <f>IF(VENTAS[[#This Row],[Nombre del Gestor]]&gt;1,  VENTAS[[#This Row],[Total]]*10%, 0)</f>
        <v>1</v>
      </c>
      <c r="K1178" s="59">
        <f>IFERROR(VLOOKUP(VENTAS[[#This Row],[Código del producto Vendido]],STOCK[],16,FALSE)*VENTAS[[#This Row],[Cantidad]] + VLOOKUP(VENTAS[[#This Row],[Código del producto Vendido]],STOCK[],19,FALSE)*VENTAS[[#This Row],[Cantidad]],VENTAS[[#This Row],[Total]])</f>
        <v>6.73</v>
      </c>
      <c r="L1178" s="59">
        <f>VENTAS[[#This Row],[Total]]-VENTAS[[#This Row],[Comisión 10%]]-VENTAS[[#This Row],[Costo SIN Comision]]</f>
        <v>2.2699999999999996</v>
      </c>
      <c r="M1178" s="59"/>
    </row>
    <row r="1179" spans="1:13" ht="20" customHeight="1">
      <c r="A1179" s="56">
        <v>45494</v>
      </c>
      <c r="B1179" s="57"/>
      <c r="C1179" s="57"/>
      <c r="D1179" s="57" t="s">
        <v>2488</v>
      </c>
      <c r="E1179" s="57" t="s">
        <v>1429</v>
      </c>
      <c r="F1179" s="58" t="str">
        <f>IFERROR(VLOOKUP(VENTAS[[#This Row],[Código del producto Vendido]],STOCK[],5,FALSE),"-")</f>
        <v>Vestido Privé</v>
      </c>
      <c r="G1179" s="58">
        <v>1</v>
      </c>
      <c r="H1179" s="59">
        <v>15</v>
      </c>
      <c r="I1179" s="59">
        <f>VENTAS[[#This Row],[Cantidad]]*VENTAS[[#This Row],[Precio Venta]]</f>
        <v>15</v>
      </c>
      <c r="J1179" s="59">
        <f>IF(VENTAS[[#This Row],[Nombre del Gestor]]&gt;1,  VENTAS[[#This Row],[Total]]*10%, 0)</f>
        <v>1.5</v>
      </c>
      <c r="K1179" s="59">
        <f>IFERROR(VLOOKUP(VENTAS[[#This Row],[Código del producto Vendido]],STOCK[],16,FALSE)*VENTAS[[#This Row],[Cantidad]] + VLOOKUP(VENTAS[[#This Row],[Código del producto Vendido]],STOCK[],19,FALSE)*VENTAS[[#This Row],[Cantidad]],VENTAS[[#This Row],[Total]])</f>
        <v>11.1</v>
      </c>
      <c r="L1179" s="59">
        <f>VENTAS[[#This Row],[Total]]-VENTAS[[#This Row],[Comisión 10%]]-VENTAS[[#This Row],[Costo SIN Comision]]</f>
        <v>2.4000000000000004</v>
      </c>
      <c r="M1179" s="59"/>
    </row>
    <row r="1180" spans="1:13" ht="20" customHeight="1">
      <c r="A1180" s="56">
        <v>203</v>
      </c>
      <c r="B1180" s="57"/>
      <c r="C1180" s="57"/>
      <c r="D1180" s="57" t="s">
        <v>2488</v>
      </c>
      <c r="E1180" s="57" t="s">
        <v>1468</v>
      </c>
      <c r="F1180" s="58" t="str">
        <f>IFERROR(VLOOKUP(VENTAS[[#This Row],[Código del producto Vendido]],STOCK[],5,FALSE),"-")</f>
        <v>Vestido Asimétrico con cuerdas</v>
      </c>
      <c r="G1180" s="58">
        <v>1</v>
      </c>
      <c r="H1180" s="59">
        <v>13</v>
      </c>
      <c r="I1180" s="59">
        <f>VENTAS[[#This Row],[Cantidad]]*VENTAS[[#This Row],[Precio Venta]]</f>
        <v>13</v>
      </c>
      <c r="J1180" s="59">
        <f>IF(VENTAS[[#This Row],[Nombre del Gestor]]&gt;1,  VENTAS[[#This Row],[Total]]*10%, 0)</f>
        <v>1.3</v>
      </c>
      <c r="K1180" s="59">
        <f>IFERROR(VLOOKUP(VENTAS[[#This Row],[Código del producto Vendido]],STOCK[],16,FALSE)*VENTAS[[#This Row],[Cantidad]] + VLOOKUP(VENTAS[[#This Row],[Código del producto Vendido]],STOCK[],19,FALSE)*VENTAS[[#This Row],[Cantidad]],VENTAS[[#This Row],[Total]])</f>
        <v>12</v>
      </c>
      <c r="L1180" s="59">
        <f>VENTAS[[#This Row],[Total]]-VENTAS[[#This Row],[Comisión 10%]]-VENTAS[[#This Row],[Costo SIN Comision]]</f>
        <v>-0.30000000000000071</v>
      </c>
      <c r="M1180" s="59"/>
    </row>
    <row r="1181" spans="1:13" ht="20" customHeight="1">
      <c r="A1181" s="56">
        <v>45490</v>
      </c>
      <c r="B1181" s="57"/>
      <c r="C1181" s="57"/>
      <c r="D1181" s="57" t="s">
        <v>2488</v>
      </c>
      <c r="E1181" s="57" t="s">
        <v>1033</v>
      </c>
      <c r="F1181" s="58" t="str">
        <f>IFERROR(VLOOKUP(VENTAS[[#This Row],[Código del producto Vendido]],STOCK[],5,FALSE),"-")</f>
        <v>Camisa Blanca</v>
      </c>
      <c r="G1181" s="58">
        <v>1</v>
      </c>
      <c r="H1181" s="59">
        <v>22</v>
      </c>
      <c r="I1181" s="59">
        <f>VENTAS[[#This Row],[Cantidad]]*VENTAS[[#This Row],[Precio Venta]]</f>
        <v>22</v>
      </c>
      <c r="J1181" s="59">
        <f>IF(VENTAS[[#This Row],[Nombre del Gestor]]&gt;1,  VENTAS[[#This Row],[Total]]*10%, 0)</f>
        <v>2.2000000000000002</v>
      </c>
      <c r="K1181" s="59">
        <f>IFERROR(VLOOKUP(VENTAS[[#This Row],[Código del producto Vendido]],STOCK[],16,FALSE)*VENTAS[[#This Row],[Cantidad]] + VLOOKUP(VENTAS[[#This Row],[Código del producto Vendido]],STOCK[],19,FALSE)*VENTAS[[#This Row],[Cantidad]],VENTAS[[#This Row],[Total]])</f>
        <v>12.9</v>
      </c>
      <c r="L1181" s="59">
        <f>VENTAS[[#This Row],[Total]]-VENTAS[[#This Row],[Comisión 10%]]-VENTAS[[#This Row],[Costo SIN Comision]]</f>
        <v>6.9</v>
      </c>
      <c r="M1181" s="59"/>
    </row>
    <row r="1182" spans="1:13" ht="20" customHeight="1">
      <c r="A1182" s="56">
        <v>45490</v>
      </c>
      <c r="B1182" s="57"/>
      <c r="C1182" s="57"/>
      <c r="D1182" s="57" t="s">
        <v>2488</v>
      </c>
      <c r="E1182" s="57" t="s">
        <v>810</v>
      </c>
      <c r="F1182" s="58" t="str">
        <f>IFERROR(VLOOKUP(VENTAS[[#This Row],[Código del producto Vendido]],STOCK[],5,FALSE),"-")</f>
        <v>Short de cordón lateral</v>
      </c>
      <c r="G1182" s="58">
        <v>1</v>
      </c>
      <c r="H1182" s="59">
        <v>15</v>
      </c>
      <c r="I1182" s="59">
        <f>VENTAS[[#This Row],[Cantidad]]*VENTAS[[#This Row],[Precio Venta]]</f>
        <v>15</v>
      </c>
      <c r="J1182" s="59">
        <f>IF(VENTAS[[#This Row],[Nombre del Gestor]]&gt;1,  VENTAS[[#This Row],[Total]]*10%, 0)</f>
        <v>1.5</v>
      </c>
      <c r="K1182" s="59">
        <f>IFERROR(VLOOKUP(VENTAS[[#This Row],[Código del producto Vendido]],STOCK[],16,FALSE)*VENTAS[[#This Row],[Cantidad]] + VLOOKUP(VENTAS[[#This Row],[Código del producto Vendido]],STOCK[],19,FALSE)*VENTAS[[#This Row],[Cantidad]],VENTAS[[#This Row],[Total]])</f>
        <v>8.9444444444444446</v>
      </c>
      <c r="L1182" s="59">
        <f>VENTAS[[#This Row],[Total]]-VENTAS[[#This Row],[Comisión 10%]]-VENTAS[[#This Row],[Costo SIN Comision]]</f>
        <v>4.5555555555555554</v>
      </c>
      <c r="M1182" s="59"/>
    </row>
    <row r="1183" spans="1:13" ht="20" customHeight="1">
      <c r="A1183" s="56">
        <v>45490</v>
      </c>
      <c r="B1183" s="57"/>
      <c r="C1183" s="57"/>
      <c r="D1183" s="57" t="s">
        <v>2488</v>
      </c>
      <c r="E1183" s="57" t="s">
        <v>763</v>
      </c>
      <c r="F1183" s="58" t="str">
        <f>IFERROR(VLOOKUP(VENTAS[[#This Row],[Código del producto Vendido]],STOCK[],5,FALSE),"-")</f>
        <v>Blusa corta de manga farol</v>
      </c>
      <c r="G1183" s="58">
        <v>1</v>
      </c>
      <c r="H1183" s="59">
        <v>9</v>
      </c>
      <c r="I1183" s="59">
        <f>VENTAS[[#This Row],[Cantidad]]*VENTAS[[#This Row],[Precio Venta]]</f>
        <v>9</v>
      </c>
      <c r="J1183" s="59">
        <f>IF(VENTAS[[#This Row],[Nombre del Gestor]]&gt;1,  VENTAS[[#This Row],[Total]]*10%, 0)</f>
        <v>0.9</v>
      </c>
      <c r="K1183" s="59">
        <f>IFERROR(VLOOKUP(VENTAS[[#This Row],[Código del producto Vendido]],STOCK[],16,FALSE)*VENTAS[[#This Row],[Cantidad]] + VLOOKUP(VENTAS[[#This Row],[Código del producto Vendido]],STOCK[],19,FALSE)*VENTAS[[#This Row],[Cantidad]],VENTAS[[#This Row],[Total]])</f>
        <v>7.5266666666666673</v>
      </c>
      <c r="L1183" s="59">
        <f>VENTAS[[#This Row],[Total]]-VENTAS[[#This Row],[Comisión 10%]]-VENTAS[[#This Row],[Costo SIN Comision]]</f>
        <v>0.57333333333333236</v>
      </c>
      <c r="M1183" s="59"/>
    </row>
    <row r="1184" spans="1:13" ht="20" customHeight="1">
      <c r="A1184" s="56">
        <v>45480</v>
      </c>
      <c r="B1184" s="57"/>
      <c r="C1184" s="57"/>
      <c r="D1184" s="57" t="s">
        <v>2014</v>
      </c>
      <c r="E1184" s="57" t="s">
        <v>1023</v>
      </c>
      <c r="F1184" s="58" t="str">
        <f>IFERROR(VLOOKUP(VENTAS[[#This Row],[Código del producto Vendido]],STOCK[],5,FALSE),"-")</f>
        <v>Vestido ajustado con adorno de plumas</v>
      </c>
      <c r="G1184" s="58">
        <v>1</v>
      </c>
      <c r="H1184" s="59"/>
      <c r="I1184" s="59">
        <f>VENTAS[[#This Row],[Cantidad]]*VENTAS[[#This Row],[Precio Venta]]</f>
        <v>0</v>
      </c>
      <c r="J1184" s="59">
        <f>IF(VENTAS[[#This Row],[Nombre del Gestor]]&gt;1,  VENTAS[[#This Row],[Total]]*10%, 0)</f>
        <v>0</v>
      </c>
      <c r="K1184" s="59">
        <f>IFERROR(VLOOKUP(VENTAS[[#This Row],[Código del producto Vendido]],STOCK[],16,FALSE)*VENTAS[[#This Row],[Cantidad]] + VLOOKUP(VENTAS[[#This Row],[Código del producto Vendido]],STOCK[],19,FALSE)*VENTAS[[#This Row],[Cantidad]],VENTAS[[#This Row],[Total]])</f>
        <v>14.91</v>
      </c>
      <c r="L1184" s="59">
        <f>VENTAS[[#This Row],[Total]]-VENTAS[[#This Row],[Comisión 10%]]-VENTAS[[#This Row],[Costo SIN Comision]]</f>
        <v>-14.91</v>
      </c>
      <c r="M1184" s="59"/>
    </row>
    <row r="1185" spans="1:13" ht="20" customHeight="1">
      <c r="A1185" s="56">
        <v>45490</v>
      </c>
      <c r="B1185" s="57"/>
      <c r="C1185" s="57"/>
      <c r="D1185" s="57" t="s">
        <v>2488</v>
      </c>
      <c r="E1185" s="57" t="s">
        <v>734</v>
      </c>
      <c r="F1185" s="58" t="str">
        <f>IFERROR(VLOOKUP(VENTAS[[#This Row],[Código del producto Vendido]],STOCK[],5,FALSE),"-")</f>
        <v>Top cruzado naranja</v>
      </c>
      <c r="G1185" s="58">
        <v>2</v>
      </c>
      <c r="H1185" s="59">
        <v>8</v>
      </c>
      <c r="I1185" s="59">
        <f>VENTAS[[#This Row],[Cantidad]]*VENTAS[[#This Row],[Precio Venta]]</f>
        <v>16</v>
      </c>
      <c r="J1185" s="59">
        <f>IF(VENTAS[[#This Row],[Nombre del Gestor]]&gt;1,  VENTAS[[#This Row],[Total]]*10%, 0)</f>
        <v>1.6</v>
      </c>
      <c r="K1185" s="59">
        <f>IFERROR(VLOOKUP(VENTAS[[#This Row],[Código del producto Vendido]],STOCK[],16,FALSE)*VENTAS[[#This Row],[Cantidad]] + VLOOKUP(VENTAS[[#This Row],[Código del producto Vendido]],STOCK[],19,FALSE)*VENTAS[[#This Row],[Cantidad]],VENTAS[[#This Row],[Total]])</f>
        <v>10.136666666666667</v>
      </c>
      <c r="L1185" s="59">
        <f>VENTAS[[#This Row],[Total]]-VENTAS[[#This Row],[Comisión 10%]]-VENTAS[[#This Row],[Costo SIN Comision]]</f>
        <v>4.2633333333333336</v>
      </c>
      <c r="M1185" s="59"/>
    </row>
    <row r="1186" spans="1:13" ht="20" customHeight="1">
      <c r="A1186" s="56">
        <v>45492</v>
      </c>
      <c r="B1186" s="57"/>
      <c r="C1186" s="57"/>
      <c r="D1186" s="57" t="s">
        <v>2014</v>
      </c>
      <c r="E1186" s="57" t="s">
        <v>2307</v>
      </c>
      <c r="F1186" s="58" t="str">
        <f>IFERROR(VLOOKUP(VENTAS[[#This Row],[Código del producto Vendido]],STOCK[],5,FALSE),"-")</f>
        <v>Set de bikini con cobertor de playa</v>
      </c>
      <c r="G1186" s="58">
        <v>1</v>
      </c>
      <c r="H1186" s="59">
        <v>25</v>
      </c>
      <c r="I1186" s="59">
        <f>VENTAS[[#This Row],[Cantidad]]*VENTAS[[#This Row],[Precio Venta]]</f>
        <v>25</v>
      </c>
      <c r="J1186" s="59">
        <f>IF(VENTAS[[#This Row],[Nombre del Gestor]]&gt;1,  VENTAS[[#This Row],[Total]]*10%, 0)</f>
        <v>2.5</v>
      </c>
      <c r="K1186" s="59">
        <f>IFERROR(VLOOKUP(VENTAS[[#This Row],[Código del producto Vendido]],STOCK[],16,FALSE)*VENTAS[[#This Row],[Cantidad]] + VLOOKUP(VENTAS[[#This Row],[Código del producto Vendido]],STOCK[],19,FALSE)*VENTAS[[#This Row],[Cantidad]],VENTAS[[#This Row],[Total]])</f>
        <v>11.65</v>
      </c>
      <c r="L1186" s="59">
        <f>VENTAS[[#This Row],[Total]]-VENTAS[[#This Row],[Comisión 10%]]-VENTAS[[#This Row],[Costo SIN Comision]]</f>
        <v>10.85</v>
      </c>
      <c r="M1186" s="59"/>
    </row>
    <row r="1187" spans="1:13" ht="20" customHeight="1">
      <c r="A1187" s="56">
        <v>45492</v>
      </c>
      <c r="B1187" s="57"/>
      <c r="C1187" s="57"/>
      <c r="D1187" s="57" t="s">
        <v>2014</v>
      </c>
      <c r="E1187" s="57" t="s">
        <v>2291</v>
      </c>
      <c r="F1187" s="58" t="str">
        <f>IFERROR(VLOOKUP(VENTAS[[#This Row],[Código del producto Vendido]],STOCK[],5,FALSE),"-")</f>
        <v>Bañador clásico cuello V</v>
      </c>
      <c r="G1187" s="58">
        <v>1</v>
      </c>
      <c r="H1187" s="59">
        <v>18</v>
      </c>
      <c r="I1187" s="59">
        <f>VENTAS[[#This Row],[Cantidad]]*VENTAS[[#This Row],[Precio Venta]]</f>
        <v>18</v>
      </c>
      <c r="J1187" s="59">
        <f>IF(VENTAS[[#This Row],[Nombre del Gestor]]&gt;1,  VENTAS[[#This Row],[Total]]*10%, 0)</f>
        <v>1.8</v>
      </c>
      <c r="K1187" s="59">
        <f>IFERROR(VLOOKUP(VENTAS[[#This Row],[Código del producto Vendido]],STOCK[],16,FALSE)*VENTAS[[#This Row],[Cantidad]] + VLOOKUP(VENTAS[[#This Row],[Código del producto Vendido]],STOCK[],19,FALSE)*VENTAS[[#This Row],[Cantidad]],VENTAS[[#This Row],[Total]])</f>
        <v>6.1099999999999994</v>
      </c>
      <c r="L1187" s="59">
        <f>VENTAS[[#This Row],[Total]]-VENTAS[[#This Row],[Comisión 10%]]-VENTAS[[#This Row],[Costo SIN Comision]]</f>
        <v>10.09</v>
      </c>
      <c r="M1187" s="59"/>
    </row>
    <row r="1188" spans="1:13" ht="20" customHeight="1">
      <c r="A1188" s="56">
        <v>45492</v>
      </c>
      <c r="B1188" s="57"/>
      <c r="C1188" s="57"/>
      <c r="D1188" s="57" t="s">
        <v>2014</v>
      </c>
      <c r="E1188" s="57" t="s">
        <v>1720</v>
      </c>
      <c r="F1188" s="58" t="str">
        <f>IFERROR(VLOOKUP(VENTAS[[#This Row],[Código del producto Vendido]],STOCK[],5,FALSE),"-")</f>
        <v>Traje de baño de mangas estampadas</v>
      </c>
      <c r="G1188" s="58">
        <v>1</v>
      </c>
      <c r="H1188" s="59">
        <v>25</v>
      </c>
      <c r="I1188" s="59">
        <f>VENTAS[[#This Row],[Cantidad]]*VENTAS[[#This Row],[Precio Venta]]</f>
        <v>25</v>
      </c>
      <c r="J1188" s="59">
        <f>IF(VENTAS[[#This Row],[Nombre del Gestor]]&gt;1,  VENTAS[[#This Row],[Total]]*10%, 0)</f>
        <v>2.5</v>
      </c>
      <c r="K1188" s="59">
        <f>IFERROR(VLOOKUP(VENTAS[[#This Row],[Código del producto Vendido]],STOCK[],16,FALSE)*VENTAS[[#This Row],[Cantidad]] + VLOOKUP(VENTAS[[#This Row],[Código del producto Vendido]],STOCK[],19,FALSE)*VENTAS[[#This Row],[Cantidad]],VENTAS[[#This Row],[Total]])</f>
        <v>12.411764705882353</v>
      </c>
      <c r="L1188" s="59">
        <f>VENTAS[[#This Row],[Total]]-VENTAS[[#This Row],[Comisión 10%]]-VENTAS[[#This Row],[Costo SIN Comision]]</f>
        <v>10.088235294117647</v>
      </c>
      <c r="M1188" s="59"/>
    </row>
    <row r="1189" spans="1:13" ht="20" customHeight="1">
      <c r="A1189" s="56">
        <v>45509</v>
      </c>
      <c r="B1189" s="57"/>
      <c r="C1189" s="57" t="s">
        <v>3053</v>
      </c>
      <c r="D1189" s="57" t="s">
        <v>2516</v>
      </c>
      <c r="E1189" s="57" t="s">
        <v>2542</v>
      </c>
      <c r="F1189" s="58" t="str">
        <f>IFERROR(VLOOKUP(VENTAS[[#This Row],[Código del producto Vendido]],STOCK[],5,FALSE),"-")</f>
        <v>Pantalón ancho con cordón ajustable</v>
      </c>
      <c r="G1189" s="58">
        <v>1</v>
      </c>
      <c r="H1189" s="59">
        <v>23</v>
      </c>
      <c r="I1189" s="59">
        <f>VENTAS[[#This Row],[Cantidad]]*VENTAS[[#This Row],[Precio Venta]]</f>
        <v>23</v>
      </c>
      <c r="J1189" s="59">
        <f>IF(VENTAS[[#This Row],[Nombre del Gestor]]&gt;1,  VENTAS[[#This Row],[Total]]*10%, 0)</f>
        <v>2.3000000000000003</v>
      </c>
      <c r="K1189" s="59">
        <f>IFERROR(VLOOKUP(VENTAS[[#This Row],[Código del producto Vendido]],STOCK[],16,FALSE)*VENTAS[[#This Row],[Cantidad]] + VLOOKUP(VENTAS[[#This Row],[Código del producto Vendido]],STOCK[],19,FALSE)*VENTAS[[#This Row],[Cantidad]],VENTAS[[#This Row],[Total]])</f>
        <v>11.435334900117509</v>
      </c>
      <c r="L1189" s="59">
        <f>VENTAS[[#This Row],[Total]]-VENTAS[[#This Row],[Comisión 10%]]-VENTAS[[#This Row],[Costo SIN Comision]]</f>
        <v>9.2646650998824907</v>
      </c>
      <c r="M1189" s="59"/>
    </row>
    <row r="1190" spans="1:13" ht="20" customHeight="1">
      <c r="A1190" s="56">
        <v>45509</v>
      </c>
      <c r="B1190" s="57"/>
      <c r="C1190" s="57" t="s">
        <v>3052</v>
      </c>
      <c r="D1190" s="57" t="s">
        <v>2516</v>
      </c>
      <c r="E1190" s="57" t="s">
        <v>2649</v>
      </c>
      <c r="F1190" s="58" t="str">
        <f>IFERROR(VLOOKUP(VENTAS[[#This Row],[Código del producto Vendido]],STOCK[],5,FALSE),"-")</f>
        <v>Bolso bandolera de rafia rígido de tamaño pequeño</v>
      </c>
      <c r="G1190" s="58">
        <v>1</v>
      </c>
      <c r="H1190" s="59">
        <v>25</v>
      </c>
      <c r="I1190" s="59">
        <f>VENTAS[[#This Row],[Cantidad]]*VENTAS[[#This Row],[Precio Venta]]</f>
        <v>25</v>
      </c>
      <c r="J1190" s="59">
        <f>IF(VENTAS[[#This Row],[Nombre del Gestor]]&gt;1,  VENTAS[[#This Row],[Total]]*10%, 0)</f>
        <v>2.5</v>
      </c>
      <c r="K1190" s="59">
        <f>IFERROR(VLOOKUP(VENTAS[[#This Row],[Código del producto Vendido]],STOCK[],16,FALSE)*VENTAS[[#This Row],[Cantidad]] + VLOOKUP(VENTAS[[#This Row],[Código del producto Vendido]],STOCK[],19,FALSE)*VENTAS[[#This Row],[Cantidad]],VENTAS[[#This Row],[Total]])</f>
        <v>11.39</v>
      </c>
      <c r="L1190" s="59">
        <f>VENTAS[[#This Row],[Total]]-VENTAS[[#This Row],[Comisión 10%]]-VENTAS[[#This Row],[Costo SIN Comision]]</f>
        <v>11.11</v>
      </c>
      <c r="M1190" s="59"/>
    </row>
    <row r="1191" spans="1:13" ht="20" customHeight="1">
      <c r="A1191" s="56">
        <v>45509</v>
      </c>
      <c r="B1191" s="57"/>
      <c r="C1191" s="57"/>
      <c r="D1191" s="57" t="s">
        <v>2014</v>
      </c>
      <c r="E1191" s="57" t="s">
        <v>2720</v>
      </c>
      <c r="F1191" s="58" t="str">
        <f>IFERROR(VLOOKUP(VENTAS[[#This Row],[Código del producto Vendido]],STOCK[],5,FALSE),"-")</f>
        <v>Vestido largo con cuello Healter</v>
      </c>
      <c r="G1191" s="58">
        <v>1</v>
      </c>
      <c r="H1191" s="59">
        <v>30</v>
      </c>
      <c r="I1191" s="59">
        <f>VENTAS[[#This Row],[Cantidad]]*VENTAS[[#This Row],[Precio Venta]]</f>
        <v>30</v>
      </c>
      <c r="J1191" s="59">
        <f>IF(VENTAS[[#This Row],[Nombre del Gestor]]&gt;1,  VENTAS[[#This Row],[Total]]*10%, 0)</f>
        <v>3</v>
      </c>
      <c r="K1191" s="59">
        <f>IFERROR(VLOOKUP(VENTAS[[#This Row],[Código del producto Vendido]],STOCK[],16,FALSE)*VENTAS[[#This Row],[Cantidad]] + VLOOKUP(VENTAS[[#This Row],[Código del producto Vendido]],STOCK[],19,FALSE)*VENTAS[[#This Row],[Cantidad]],VENTAS[[#This Row],[Total]])</f>
        <v>9.64</v>
      </c>
      <c r="L1191" s="59">
        <f>VENTAS[[#This Row],[Total]]-VENTAS[[#This Row],[Comisión 10%]]-VENTAS[[#This Row],[Costo SIN Comision]]</f>
        <v>17.36</v>
      </c>
      <c r="M1191" s="59"/>
    </row>
    <row r="1192" spans="1:13" ht="20" customHeight="1">
      <c r="A1192" s="56">
        <v>45509</v>
      </c>
      <c r="B1192" s="57"/>
      <c r="C1192" s="57" t="s">
        <v>2845</v>
      </c>
      <c r="D1192" s="57" t="s">
        <v>2014</v>
      </c>
      <c r="E1192" s="57" t="s">
        <v>2609</v>
      </c>
      <c r="F1192" s="58" t="str">
        <f>IFERROR(VLOOKUP(VENTAS[[#This Row],[Código del producto Vendido]],STOCK[],5,FALSE),"-")</f>
        <v>Sandalias de plataforma en bloque de color</v>
      </c>
      <c r="G1192" s="58">
        <v>1</v>
      </c>
      <c r="H1192" s="59">
        <v>35</v>
      </c>
      <c r="I1192" s="59">
        <f>VENTAS[[#This Row],[Cantidad]]*VENTAS[[#This Row],[Precio Venta]]</f>
        <v>35</v>
      </c>
      <c r="J1192" s="59">
        <f>IF(VENTAS[[#This Row],[Nombre del Gestor]]&gt;1,  VENTAS[[#This Row],[Total]]*10%, 0)</f>
        <v>3.5</v>
      </c>
      <c r="K1192" s="59">
        <f>IFERROR(VLOOKUP(VENTAS[[#This Row],[Código del producto Vendido]],STOCK[],16,FALSE)*VENTAS[[#This Row],[Cantidad]] + VLOOKUP(VENTAS[[#This Row],[Código del producto Vendido]],STOCK[],19,FALSE)*VENTAS[[#This Row],[Cantidad]],VENTAS[[#This Row],[Total]])</f>
        <v>21.97</v>
      </c>
      <c r="L1192" s="59">
        <f>VENTAS[[#This Row],[Total]]-VENTAS[[#This Row],[Comisión 10%]]-VENTAS[[#This Row],[Costo SIN Comision]]</f>
        <v>9.5300000000000011</v>
      </c>
      <c r="M1192" s="59"/>
    </row>
    <row r="1193" spans="1:13" ht="20" customHeight="1">
      <c r="A1193" s="56">
        <v>45509</v>
      </c>
      <c r="B1193" s="57"/>
      <c r="C1193" s="57"/>
      <c r="D1193" s="57" t="s">
        <v>2014</v>
      </c>
      <c r="E1193" s="57" t="s">
        <v>2344</v>
      </c>
      <c r="F1193" s="58" t="str">
        <f>IFERROR(VLOOKUP(VENTAS[[#This Row],[Código del producto Vendido]],STOCK[],5,FALSE),"-")</f>
        <v>Set de 3 piezas bikini con estampado floral</v>
      </c>
      <c r="G1193" s="58">
        <v>1</v>
      </c>
      <c r="H1193" s="59">
        <v>20</v>
      </c>
      <c r="I1193" s="59">
        <f>VENTAS[[#This Row],[Cantidad]]*VENTAS[[#This Row],[Precio Venta]]</f>
        <v>20</v>
      </c>
      <c r="J1193" s="59">
        <f>IF(VENTAS[[#This Row],[Nombre del Gestor]]&gt;1,  VENTAS[[#This Row],[Total]]*10%, 0)</f>
        <v>2</v>
      </c>
      <c r="K1193" s="59">
        <f>IFERROR(VLOOKUP(VENTAS[[#This Row],[Código del producto Vendido]],STOCK[],16,FALSE)*VENTAS[[#This Row],[Cantidad]] + VLOOKUP(VENTAS[[#This Row],[Código del producto Vendido]],STOCK[],19,FALSE)*VENTAS[[#This Row],[Cantidad]],VENTAS[[#This Row],[Total]])</f>
        <v>13.409375000000001</v>
      </c>
      <c r="L1193" s="59">
        <f>VENTAS[[#This Row],[Total]]-VENTAS[[#This Row],[Comisión 10%]]-VENTAS[[#This Row],[Costo SIN Comision]]</f>
        <v>4.5906249999999993</v>
      </c>
      <c r="M1193" s="59"/>
    </row>
    <row r="1194" spans="1:13" ht="20" customHeight="1">
      <c r="A1194" s="56">
        <v>45509</v>
      </c>
      <c r="B1194" s="57"/>
      <c r="C1194" s="57"/>
      <c r="D1194" s="57" t="s">
        <v>2014</v>
      </c>
      <c r="E1194" s="57" t="s">
        <v>2597</v>
      </c>
      <c r="F1194" s="58" t="str">
        <f>IFERROR(VLOOKUP(VENTAS[[#This Row],[Código del producto Vendido]],STOCK[],5,FALSE),"-")</f>
        <v>Sandalias carmelitas de moda con correa de velcro</v>
      </c>
      <c r="G1194" s="58">
        <v>1</v>
      </c>
      <c r="H1194" s="59">
        <v>35</v>
      </c>
      <c r="I1194" s="59">
        <f>VENTAS[[#This Row],[Cantidad]]*VENTAS[[#This Row],[Precio Venta]]</f>
        <v>35</v>
      </c>
      <c r="J1194" s="59">
        <f>IF(VENTAS[[#This Row],[Nombre del Gestor]]&gt;1,  VENTAS[[#This Row],[Total]]*10%, 0)</f>
        <v>3.5</v>
      </c>
      <c r="K1194" s="59">
        <f>IFERROR(VLOOKUP(VENTAS[[#This Row],[Código del producto Vendido]],STOCK[],16,FALSE)*VENTAS[[#This Row],[Cantidad]] + VLOOKUP(VENTAS[[#This Row],[Código del producto Vendido]],STOCK[],19,FALSE)*VENTAS[[#This Row],[Cantidad]],VENTAS[[#This Row],[Total]])</f>
        <v>19.47</v>
      </c>
      <c r="L1194" s="59">
        <f>VENTAS[[#This Row],[Total]]-VENTAS[[#This Row],[Comisión 10%]]-VENTAS[[#This Row],[Costo SIN Comision]]</f>
        <v>12.030000000000001</v>
      </c>
      <c r="M1194" s="59"/>
    </row>
    <row r="1195" spans="1:13" ht="20" customHeight="1">
      <c r="A1195" s="56">
        <v>45509</v>
      </c>
      <c r="B1195" s="57"/>
      <c r="C1195" s="57"/>
      <c r="D1195" s="57" t="s">
        <v>2014</v>
      </c>
      <c r="E1195" s="57" t="s">
        <v>2604</v>
      </c>
      <c r="F1195" s="58" t="str">
        <f>IFERROR(VLOOKUP(VENTAS[[#This Row],[Código del producto Vendido]],STOCK[],5,FALSE),"-")</f>
        <v>-</v>
      </c>
      <c r="G1195" s="58">
        <v>1</v>
      </c>
      <c r="H1195" s="59">
        <v>45</v>
      </c>
      <c r="I1195" s="59">
        <f>VENTAS[[#This Row],[Cantidad]]*VENTAS[[#This Row],[Precio Venta]]</f>
        <v>45</v>
      </c>
      <c r="J1195" s="59">
        <f>IF(VENTAS[[#This Row],[Nombre del Gestor]]&gt;1,  VENTAS[[#This Row],[Total]]*10%, 0)</f>
        <v>4.5</v>
      </c>
      <c r="K1195" s="59">
        <f>IFERROR(VLOOKUP(VENTAS[[#This Row],[Código del producto Vendido]],STOCK[],16,FALSE)*VENTAS[[#This Row],[Cantidad]] + VLOOKUP(VENTAS[[#This Row],[Código del producto Vendido]],STOCK[],19,FALSE)*VENTAS[[#This Row],[Cantidad]],VENTAS[[#This Row],[Total]])</f>
        <v>45</v>
      </c>
      <c r="L1195" s="59">
        <f>VENTAS[[#This Row],[Total]]-VENTAS[[#This Row],[Comisión 10%]]-VENTAS[[#This Row],[Costo SIN Comision]]</f>
        <v>-4.5</v>
      </c>
      <c r="M1195" s="59"/>
    </row>
    <row r="1196" spans="1:13" ht="20" customHeight="1">
      <c r="A1196" s="56">
        <v>45509</v>
      </c>
      <c r="B1196" s="57"/>
      <c r="C1196" s="57"/>
      <c r="D1196" s="57" t="s">
        <v>2014</v>
      </c>
      <c r="E1196" s="57" t="s">
        <v>2714</v>
      </c>
      <c r="F1196" s="58" t="str">
        <f>IFERROR(VLOOKUP(VENTAS[[#This Row],[Código del producto Vendido]],STOCK[],5,FALSE),"-")</f>
        <v>Vestido Largo con cinturón fruncido</v>
      </c>
      <c r="G1196" s="58">
        <v>1</v>
      </c>
      <c r="H1196" s="59">
        <v>30</v>
      </c>
      <c r="I1196" s="59">
        <f>VENTAS[[#This Row],[Cantidad]]*VENTAS[[#This Row],[Precio Venta]]</f>
        <v>30</v>
      </c>
      <c r="J1196" s="59">
        <f>IF(VENTAS[[#This Row],[Nombre del Gestor]]&gt;1,  VENTAS[[#This Row],[Total]]*10%, 0)</f>
        <v>3</v>
      </c>
      <c r="K1196" s="59">
        <f>IFERROR(VLOOKUP(VENTAS[[#This Row],[Código del producto Vendido]],STOCK[],16,FALSE)*VENTAS[[#This Row],[Cantidad]] + VLOOKUP(VENTAS[[#This Row],[Código del producto Vendido]],STOCK[],19,FALSE)*VENTAS[[#This Row],[Cantidad]],VENTAS[[#This Row],[Total]])</f>
        <v>13.66</v>
      </c>
      <c r="L1196" s="59">
        <f>VENTAS[[#This Row],[Total]]-VENTAS[[#This Row],[Comisión 10%]]-VENTAS[[#This Row],[Costo SIN Comision]]</f>
        <v>13.34</v>
      </c>
      <c r="M1196" s="59"/>
    </row>
    <row r="1197" spans="1:13" ht="20" customHeight="1">
      <c r="A1197" s="56">
        <v>45510</v>
      </c>
      <c r="B1197" s="57"/>
      <c r="C1197" s="57" t="s">
        <v>2797</v>
      </c>
      <c r="D1197" s="57" t="s">
        <v>2014</v>
      </c>
      <c r="E1197" s="57" t="s">
        <v>2664</v>
      </c>
      <c r="F1197" s="58" t="str">
        <f>IFERROR(VLOOKUP(VENTAS[[#This Row],[Código del producto Vendido]],STOCK[],5,FALSE),"-")</f>
        <v>Bolso pequeño estilo old money</v>
      </c>
      <c r="G1197" s="58">
        <v>1</v>
      </c>
      <c r="H1197" s="59">
        <v>20</v>
      </c>
      <c r="I1197" s="59">
        <f>VENTAS[[#This Row],[Cantidad]]*VENTAS[[#This Row],[Precio Venta]]</f>
        <v>20</v>
      </c>
      <c r="J1197" s="59">
        <f>IF(VENTAS[[#This Row],[Nombre del Gestor]]&gt;1,  VENTAS[[#This Row],[Total]]*10%, 0)</f>
        <v>2</v>
      </c>
      <c r="K1197" s="59">
        <f>IFERROR(VLOOKUP(VENTAS[[#This Row],[Código del producto Vendido]],STOCK[],16,FALSE)*VENTAS[[#This Row],[Cantidad]] + VLOOKUP(VENTAS[[#This Row],[Código del producto Vendido]],STOCK[],19,FALSE)*VENTAS[[#This Row],[Cantidad]],VENTAS[[#This Row],[Total]])</f>
        <v>11.49</v>
      </c>
      <c r="L1197" s="59">
        <f>VENTAS[[#This Row],[Total]]-VENTAS[[#This Row],[Comisión 10%]]-VENTAS[[#This Row],[Costo SIN Comision]]</f>
        <v>6.51</v>
      </c>
      <c r="M1197" s="59"/>
    </row>
    <row r="1198" spans="1:13" ht="20" customHeight="1">
      <c r="A1198" s="56">
        <v>45511</v>
      </c>
      <c r="B1198" s="57"/>
      <c r="C1198" s="57" t="s">
        <v>2798</v>
      </c>
      <c r="D1198" s="57" t="s">
        <v>2014</v>
      </c>
      <c r="E1198" s="57" t="s">
        <v>1300</v>
      </c>
      <c r="F1198" s="58" t="str">
        <f>IFERROR(VLOOKUP(VENTAS[[#This Row],[Código del producto Vendido]],STOCK[],5,FALSE),"-")</f>
        <v>Sandalias de tacón triangular</v>
      </c>
      <c r="G1198" s="58">
        <v>1</v>
      </c>
      <c r="H1198" s="59">
        <v>35</v>
      </c>
      <c r="I1198" s="59">
        <f>VENTAS[[#This Row],[Cantidad]]*VENTAS[[#This Row],[Precio Venta]]</f>
        <v>35</v>
      </c>
      <c r="J1198" s="59">
        <f>IF(VENTAS[[#This Row],[Nombre del Gestor]]&gt;1,  VENTAS[[#This Row],[Total]]*10%, 0)</f>
        <v>3.5</v>
      </c>
      <c r="K1198" s="59">
        <f>IFERROR(VLOOKUP(VENTAS[[#This Row],[Código del producto Vendido]],STOCK[],16,FALSE)*VENTAS[[#This Row],[Cantidad]] + VLOOKUP(VENTAS[[#This Row],[Código del producto Vendido]],STOCK[],19,FALSE)*VENTAS[[#This Row],[Cantidad]],VENTAS[[#This Row],[Total]])</f>
        <v>24</v>
      </c>
      <c r="L1198" s="59">
        <f>VENTAS[[#This Row],[Total]]-VENTAS[[#This Row],[Comisión 10%]]-VENTAS[[#This Row],[Costo SIN Comision]]</f>
        <v>7.5</v>
      </c>
      <c r="M1198" s="59"/>
    </row>
    <row r="1199" spans="1:13" ht="20" customHeight="1">
      <c r="A1199" s="56">
        <v>45510</v>
      </c>
      <c r="B1199" s="57"/>
      <c r="C1199" s="57" t="s">
        <v>2799</v>
      </c>
      <c r="D1199" s="57" t="s">
        <v>2014</v>
      </c>
      <c r="E1199" s="57" t="s">
        <v>921</v>
      </c>
      <c r="F1199" s="58" t="str">
        <f>IFERROR(VLOOKUP(VENTAS[[#This Row],[Código del producto Vendido]],STOCK[],5,FALSE),"-")</f>
        <v>Vestido en punto Rosa</v>
      </c>
      <c r="G1199" s="58">
        <v>1</v>
      </c>
      <c r="H1199" s="59">
        <v>25</v>
      </c>
      <c r="I1199" s="59">
        <f>VENTAS[[#This Row],[Cantidad]]*VENTAS[[#This Row],[Precio Venta]]</f>
        <v>25</v>
      </c>
      <c r="J1199" s="59">
        <f>IF(VENTAS[[#This Row],[Nombre del Gestor]]&gt;1,  VENTAS[[#This Row],[Total]]*10%, 0)</f>
        <v>2.5</v>
      </c>
      <c r="K1199" s="59">
        <f>IFERROR(VLOOKUP(VENTAS[[#This Row],[Código del producto Vendido]],STOCK[],16,FALSE)*VENTAS[[#This Row],[Cantidad]] + VLOOKUP(VENTAS[[#This Row],[Código del producto Vendido]],STOCK[],19,FALSE)*VENTAS[[#This Row],[Cantidad]],VENTAS[[#This Row],[Total]])</f>
        <v>21.470454545454544</v>
      </c>
      <c r="L1199" s="59">
        <f>VENTAS[[#This Row],[Total]]-VENTAS[[#This Row],[Comisión 10%]]-VENTAS[[#This Row],[Costo SIN Comision]]</f>
        <v>1.0295454545454561</v>
      </c>
      <c r="M1199" s="59"/>
    </row>
    <row r="1200" spans="1:13" ht="20" customHeight="1">
      <c r="A1200" s="56">
        <v>45510</v>
      </c>
      <c r="B1200" s="57"/>
      <c r="C1200" s="57" t="s">
        <v>2800</v>
      </c>
      <c r="D1200" s="57" t="s">
        <v>2014</v>
      </c>
      <c r="E1200" s="57" t="s">
        <v>2776</v>
      </c>
      <c r="F1200" s="58" t="str">
        <f>IFERROR(VLOOKUP(VENTAS[[#This Row],[Código del producto Vendido]],STOCK[],5,FALSE),"-")</f>
        <v>Top de punto y cuello elegante negro H&amp;M</v>
      </c>
      <c r="G1200" s="58">
        <v>1</v>
      </c>
      <c r="H1200" s="59">
        <v>20</v>
      </c>
      <c r="I1200" s="59">
        <f>VENTAS[[#This Row],[Cantidad]]*VENTAS[[#This Row],[Precio Venta]]</f>
        <v>20</v>
      </c>
      <c r="J1200" s="59">
        <f>IF(VENTAS[[#This Row],[Nombre del Gestor]]&gt;1,  VENTAS[[#This Row],[Total]]*10%, 0)</f>
        <v>2</v>
      </c>
      <c r="K1200" s="59">
        <f>IFERROR(VLOOKUP(VENTAS[[#This Row],[Código del producto Vendido]],STOCK[],16,FALSE)*VENTAS[[#This Row],[Cantidad]] + VLOOKUP(VENTAS[[#This Row],[Código del producto Vendido]],STOCK[],19,FALSE)*VENTAS[[#This Row],[Cantidad]],VENTAS[[#This Row],[Total]])</f>
        <v>10.96</v>
      </c>
      <c r="L1200" s="59">
        <f>VENTAS[[#This Row],[Total]]-VENTAS[[#This Row],[Comisión 10%]]-VENTAS[[#This Row],[Costo SIN Comision]]</f>
        <v>7.0399999999999991</v>
      </c>
      <c r="M1200" s="59"/>
    </row>
    <row r="1201" spans="1:13" ht="20" customHeight="1">
      <c r="A1201" s="56">
        <v>45510</v>
      </c>
      <c r="B1201" s="57"/>
      <c r="C1201" s="57" t="s">
        <v>2800</v>
      </c>
      <c r="D1201" s="57" t="s">
        <v>2014</v>
      </c>
      <c r="E1201" s="57" t="s">
        <v>2778</v>
      </c>
      <c r="F1201" s="58" t="str">
        <f>IFERROR(VLOOKUP(VENTAS[[#This Row],[Código del producto Vendido]],STOCK[],5,FALSE),"-")</f>
        <v>Top de punto y cuello elegante blanco H&amp;M</v>
      </c>
      <c r="G1201" s="58">
        <v>1</v>
      </c>
      <c r="H1201" s="59">
        <v>20</v>
      </c>
      <c r="I1201" s="59">
        <f>VENTAS[[#This Row],[Cantidad]]*VENTAS[[#This Row],[Precio Venta]]</f>
        <v>20</v>
      </c>
      <c r="J1201" s="59">
        <f>IF(VENTAS[[#This Row],[Nombre del Gestor]]&gt;1,  VENTAS[[#This Row],[Total]]*10%, 0)</f>
        <v>2</v>
      </c>
      <c r="K1201" s="59">
        <f>IFERROR(VLOOKUP(VENTAS[[#This Row],[Código del producto Vendido]],STOCK[],16,FALSE)*VENTAS[[#This Row],[Cantidad]] + VLOOKUP(VENTAS[[#This Row],[Código del producto Vendido]],STOCK[],19,FALSE)*VENTAS[[#This Row],[Cantidad]],VENTAS[[#This Row],[Total]])</f>
        <v>10.96</v>
      </c>
      <c r="L1201" s="59">
        <f>VENTAS[[#This Row],[Total]]-VENTAS[[#This Row],[Comisión 10%]]-VENTAS[[#This Row],[Costo SIN Comision]]</f>
        <v>7.0399999999999991</v>
      </c>
      <c r="M1201" s="59"/>
    </row>
    <row r="1202" spans="1:13" ht="20" customHeight="1">
      <c r="A1202" s="56">
        <v>45511</v>
      </c>
      <c r="B1202" s="57"/>
      <c r="C1202" s="57" t="s">
        <v>2801</v>
      </c>
      <c r="D1202" s="57" t="s">
        <v>2014</v>
      </c>
      <c r="E1202" s="57" t="s">
        <v>1822</v>
      </c>
      <c r="F1202" s="58" t="str">
        <f>IFERROR(VLOOKUP(VENTAS[[#This Row],[Código del producto Vendido]],STOCK[],5,FALSE),"-")</f>
        <v>Set de bolso minimalista amarillo</v>
      </c>
      <c r="G1202" s="58">
        <v>1</v>
      </c>
      <c r="H1202" s="59">
        <v>20</v>
      </c>
      <c r="I1202" s="59">
        <f>VENTAS[[#This Row],[Cantidad]]*VENTAS[[#This Row],[Precio Venta]]</f>
        <v>20</v>
      </c>
      <c r="J1202" s="59">
        <f>IF(VENTAS[[#This Row],[Nombre del Gestor]]&gt;1,  VENTAS[[#This Row],[Total]]*10%, 0)</f>
        <v>2</v>
      </c>
      <c r="K1202" s="59">
        <f>IFERROR(VLOOKUP(VENTAS[[#This Row],[Código del producto Vendido]],STOCK[],16,FALSE)*VENTAS[[#This Row],[Cantidad]] + VLOOKUP(VENTAS[[#This Row],[Código del producto Vendido]],STOCK[],19,FALSE)*VENTAS[[#This Row],[Cantidad]],VENTAS[[#This Row],[Total]])</f>
        <v>12.75</v>
      </c>
      <c r="L1202" s="59">
        <f>VENTAS[[#This Row],[Total]]-VENTAS[[#This Row],[Comisión 10%]]-VENTAS[[#This Row],[Costo SIN Comision]]</f>
        <v>5.25</v>
      </c>
      <c r="M1202" s="59"/>
    </row>
    <row r="1203" spans="1:13" ht="20" customHeight="1">
      <c r="A1203" s="56">
        <v>45511</v>
      </c>
      <c r="B1203" s="57"/>
      <c r="C1203" s="57" t="s">
        <v>2801</v>
      </c>
      <c r="D1203" s="57" t="s">
        <v>2014</v>
      </c>
      <c r="E1203" s="57" t="s">
        <v>2650</v>
      </c>
      <c r="F1203" s="58" t="str">
        <f>IFERROR(VLOOKUP(VENTAS[[#This Row],[Código del producto Vendido]],STOCK[],5,FALSE),"-")</f>
        <v xml:space="preserve">Bolso tejido redondo de gran capidad </v>
      </c>
      <c r="G1203" s="58">
        <v>1</v>
      </c>
      <c r="H1203" s="59">
        <v>25</v>
      </c>
      <c r="I1203" s="59">
        <f>VENTAS[[#This Row],[Cantidad]]*VENTAS[[#This Row],[Precio Venta]]</f>
        <v>25</v>
      </c>
      <c r="J1203" s="59">
        <f>IF(VENTAS[[#This Row],[Nombre del Gestor]]&gt;1,  VENTAS[[#This Row],[Total]]*10%, 0)</f>
        <v>2.5</v>
      </c>
      <c r="K1203" s="59">
        <f>IFERROR(VLOOKUP(VENTAS[[#This Row],[Código del producto Vendido]],STOCK[],16,FALSE)*VENTAS[[#This Row],[Cantidad]] + VLOOKUP(VENTAS[[#This Row],[Código del producto Vendido]],STOCK[],19,FALSE)*VENTAS[[#This Row],[Cantidad]],VENTAS[[#This Row],[Total]])</f>
        <v>11.67</v>
      </c>
      <c r="L1203" s="59">
        <f>VENTAS[[#This Row],[Total]]-VENTAS[[#This Row],[Comisión 10%]]-VENTAS[[#This Row],[Costo SIN Comision]]</f>
        <v>10.83</v>
      </c>
      <c r="M1203" s="59"/>
    </row>
    <row r="1204" spans="1:13" ht="20" customHeight="1">
      <c r="A1204" s="56">
        <v>45511</v>
      </c>
      <c r="B1204" s="57"/>
      <c r="C1204" s="57" t="s">
        <v>2802</v>
      </c>
      <c r="D1204" s="57" t="s">
        <v>2014</v>
      </c>
      <c r="E1204" s="57" t="s">
        <v>2598</v>
      </c>
      <c r="F1204" s="58" t="str">
        <f>IFERROR(VLOOKUP(VENTAS[[#This Row],[Código del producto Vendido]],STOCK[],5,FALSE),"-")</f>
        <v>Sandalias prácticas Chunky Negras</v>
      </c>
      <c r="G1204" s="58">
        <v>1</v>
      </c>
      <c r="H1204" s="59">
        <v>35</v>
      </c>
      <c r="I1204" s="59">
        <f>VENTAS[[#This Row],[Cantidad]]*VENTAS[[#This Row],[Precio Venta]]</f>
        <v>35</v>
      </c>
      <c r="J1204" s="59">
        <f>IF(VENTAS[[#This Row],[Nombre del Gestor]]&gt;1,  VENTAS[[#This Row],[Total]]*10%, 0)</f>
        <v>3.5</v>
      </c>
      <c r="K1204" s="59">
        <f>IFERROR(VLOOKUP(VENTAS[[#This Row],[Código del producto Vendido]],STOCK[],16,FALSE)*VENTAS[[#This Row],[Cantidad]] + VLOOKUP(VENTAS[[#This Row],[Código del producto Vendido]],STOCK[],19,FALSE)*VENTAS[[#This Row],[Cantidad]],VENTAS[[#This Row],[Total]])</f>
        <v>21.97</v>
      </c>
      <c r="L1204" s="59">
        <f>VENTAS[[#This Row],[Total]]-VENTAS[[#This Row],[Comisión 10%]]-VENTAS[[#This Row],[Costo SIN Comision]]</f>
        <v>9.5300000000000011</v>
      </c>
      <c r="M1204" s="59"/>
    </row>
    <row r="1205" spans="1:13" ht="20" customHeight="1">
      <c r="A1205" s="56">
        <v>45511</v>
      </c>
      <c r="B1205" s="57"/>
      <c r="C1205" s="57" t="s">
        <v>2803</v>
      </c>
      <c r="D1205" s="57" t="s">
        <v>2014</v>
      </c>
      <c r="E1205" s="57" t="s">
        <v>2732</v>
      </c>
      <c r="F1205" s="58" t="str">
        <f>IFERROR(VLOOKUP(VENTAS[[#This Row],[Código del producto Vendido]],STOCK[],5,FALSE),"-")</f>
        <v>Vestido crochet playero de tirantes</v>
      </c>
      <c r="G1205" s="58">
        <v>1</v>
      </c>
      <c r="H1205" s="59">
        <v>30</v>
      </c>
      <c r="I1205" s="59">
        <f>VENTAS[[#This Row],[Cantidad]]*VENTAS[[#This Row],[Precio Venta]]</f>
        <v>30</v>
      </c>
      <c r="J1205" s="59">
        <f>IF(VENTAS[[#This Row],[Nombre del Gestor]]&gt;1,  VENTAS[[#This Row],[Total]]*10%, 0)</f>
        <v>3</v>
      </c>
      <c r="K1205" s="59">
        <f>IFERROR(VLOOKUP(VENTAS[[#This Row],[Código del producto Vendido]],STOCK[],16,FALSE)*VENTAS[[#This Row],[Cantidad]] + VLOOKUP(VENTAS[[#This Row],[Código del producto Vendido]],STOCK[],19,FALSE)*VENTAS[[#This Row],[Cantidad]],VENTAS[[#This Row],[Total]])</f>
        <v>13.56</v>
      </c>
      <c r="L1205" s="59">
        <f>VENTAS[[#This Row],[Total]]-VENTAS[[#This Row],[Comisión 10%]]-VENTAS[[#This Row],[Costo SIN Comision]]</f>
        <v>13.44</v>
      </c>
      <c r="M1205" s="59"/>
    </row>
    <row r="1206" spans="1:13" ht="20" customHeight="1">
      <c r="A1206" s="56">
        <v>45512</v>
      </c>
      <c r="B1206" s="57"/>
      <c r="C1206" s="57" t="s">
        <v>2804</v>
      </c>
      <c r="D1206" s="57" t="s">
        <v>2014</v>
      </c>
      <c r="E1206" s="57" t="s">
        <v>2744</v>
      </c>
      <c r="F1206" s="58" t="str">
        <f>IFERROR(VLOOKUP(VENTAS[[#This Row],[Código del producto Vendido]],STOCK[],5,FALSE),"-")</f>
        <v>Conjunto falda y top</v>
      </c>
      <c r="G1206" s="58">
        <v>1</v>
      </c>
      <c r="H1206" s="59">
        <v>35</v>
      </c>
      <c r="I1206" s="59">
        <f>VENTAS[[#This Row],[Cantidad]]*VENTAS[[#This Row],[Precio Venta]]</f>
        <v>35</v>
      </c>
      <c r="J1206" s="59">
        <f>IF(VENTAS[[#This Row],[Nombre del Gestor]]&gt;1,  VENTAS[[#This Row],[Total]]*10%, 0)</f>
        <v>3.5</v>
      </c>
      <c r="K1206" s="59">
        <f>IFERROR(VLOOKUP(VENTAS[[#This Row],[Código del producto Vendido]],STOCK[],16,FALSE)*VENTAS[[#This Row],[Cantidad]] + VLOOKUP(VENTAS[[#This Row],[Código del producto Vendido]],STOCK[],19,FALSE)*VENTAS[[#This Row],[Cantidad]],VENTAS[[#This Row],[Total]])</f>
        <v>13.56</v>
      </c>
      <c r="L1206" s="59">
        <f>VENTAS[[#This Row],[Total]]-VENTAS[[#This Row],[Comisión 10%]]-VENTAS[[#This Row],[Costo SIN Comision]]</f>
        <v>17.939999999999998</v>
      </c>
      <c r="M1206" s="59"/>
    </row>
    <row r="1207" spans="1:13" ht="20" customHeight="1">
      <c r="A1207" s="56">
        <v>45517</v>
      </c>
      <c r="B1207" s="57"/>
      <c r="C1207" s="57" t="s">
        <v>2805</v>
      </c>
      <c r="D1207" s="57" t="s">
        <v>2014</v>
      </c>
      <c r="E1207" s="57" t="s">
        <v>2821</v>
      </c>
      <c r="F1207" s="58" t="str">
        <f>IFERROR(VLOOKUP(VENTAS[[#This Row],[Código del producto Vendido]],STOCK[],5,FALSE),"-")</f>
        <v>Pullover blanco de algodón PRIMARK</v>
      </c>
      <c r="G1207" s="58">
        <v>1</v>
      </c>
      <c r="H1207" s="59">
        <v>12</v>
      </c>
      <c r="I1207" s="59">
        <f>VENTAS[[#This Row],[Cantidad]]*VENTAS[[#This Row],[Precio Venta]]</f>
        <v>12</v>
      </c>
      <c r="J1207" s="59">
        <f>IF(VENTAS[[#This Row],[Nombre del Gestor]]&gt;1,  VENTAS[[#This Row],[Total]]*10%, 0)</f>
        <v>1.2000000000000002</v>
      </c>
      <c r="K1207" s="59">
        <f>IFERROR(VLOOKUP(VENTAS[[#This Row],[Código del producto Vendido]],STOCK[],16,FALSE)*VENTAS[[#This Row],[Cantidad]] + VLOOKUP(VENTAS[[#This Row],[Código del producto Vendido]],STOCK[],19,FALSE)*VENTAS[[#This Row],[Cantidad]],VENTAS[[#This Row],[Total]])</f>
        <v>8.9700000000000006</v>
      </c>
      <c r="L1207" s="59">
        <f>VENTAS[[#This Row],[Total]]-VENTAS[[#This Row],[Comisión 10%]]-VENTAS[[#This Row],[Costo SIN Comision]]</f>
        <v>1.83</v>
      </c>
      <c r="M1207" s="59"/>
    </row>
    <row r="1208" spans="1:13" ht="20" customHeight="1">
      <c r="A1208" s="56">
        <v>45517</v>
      </c>
      <c r="B1208" s="57"/>
      <c r="C1208" s="57" t="s">
        <v>2805</v>
      </c>
      <c r="D1208" s="57" t="s">
        <v>2014</v>
      </c>
      <c r="E1208" s="57" t="s">
        <v>2822</v>
      </c>
      <c r="F1208" s="58" t="str">
        <f>IFERROR(VLOOKUP(VENTAS[[#This Row],[Código del producto Vendido]],STOCK[],5,FALSE),"-")</f>
        <v>Pullover blanco de algodón PRIMARK</v>
      </c>
      <c r="G1208" s="58">
        <v>1</v>
      </c>
      <c r="H1208" s="59">
        <v>12</v>
      </c>
      <c r="I1208" s="59">
        <f>VENTAS[[#This Row],[Cantidad]]*VENTAS[[#This Row],[Precio Venta]]</f>
        <v>12</v>
      </c>
      <c r="J1208" s="59">
        <f>IF(VENTAS[[#This Row],[Nombre del Gestor]]&gt;1,  VENTAS[[#This Row],[Total]]*10%, 0)</f>
        <v>1.2000000000000002</v>
      </c>
      <c r="K1208" s="59">
        <f>IFERROR(VLOOKUP(VENTAS[[#This Row],[Código del producto Vendido]],STOCK[],16,FALSE)*VENTAS[[#This Row],[Cantidad]] + VLOOKUP(VENTAS[[#This Row],[Código del producto Vendido]],STOCK[],19,FALSE)*VENTAS[[#This Row],[Cantidad]],VENTAS[[#This Row],[Total]])</f>
        <v>8.9700000000000006</v>
      </c>
      <c r="L1208" s="59">
        <f>VENTAS[[#This Row],[Total]]-VENTAS[[#This Row],[Comisión 10%]]-VENTAS[[#This Row],[Costo SIN Comision]]</f>
        <v>1.83</v>
      </c>
      <c r="M1208" s="59"/>
    </row>
    <row r="1209" spans="1:13" ht="20" customHeight="1">
      <c r="A1209" s="56">
        <v>45517</v>
      </c>
      <c r="B1209" s="57"/>
      <c r="C1209" s="57" t="s">
        <v>2829</v>
      </c>
      <c r="D1209" s="57" t="s">
        <v>2014</v>
      </c>
      <c r="E1209" s="57" t="s">
        <v>2730</v>
      </c>
      <c r="F1209" s="58" t="str">
        <f>IFERROR(VLOOKUP(VENTAS[[#This Row],[Código del producto Vendido]],STOCK[],5,FALSE),"-")</f>
        <v>Vestido crochet Playero espalda descubierta</v>
      </c>
      <c r="G1209" s="58">
        <v>1</v>
      </c>
      <c r="H1209" s="59">
        <v>30</v>
      </c>
      <c r="I1209" s="59">
        <f>VENTAS[[#This Row],[Cantidad]]*VENTAS[[#This Row],[Precio Venta]]</f>
        <v>30</v>
      </c>
      <c r="J1209" s="59">
        <f>IF(VENTAS[[#This Row],[Nombre del Gestor]]&gt;1,  VENTAS[[#This Row],[Total]]*10%, 0)</f>
        <v>3</v>
      </c>
      <c r="K1209" s="59">
        <f>IFERROR(VLOOKUP(VENTAS[[#This Row],[Código del producto Vendido]],STOCK[],16,FALSE)*VENTAS[[#This Row],[Cantidad]] + VLOOKUP(VENTAS[[#This Row],[Código del producto Vendido]],STOCK[],19,FALSE)*VENTAS[[#This Row],[Cantidad]],VENTAS[[#This Row],[Total]])</f>
        <v>14.020000000000001</v>
      </c>
      <c r="L1209" s="59">
        <f>VENTAS[[#This Row],[Total]]-VENTAS[[#This Row],[Comisión 10%]]-VENTAS[[#This Row],[Costo SIN Comision]]</f>
        <v>12.979999999999999</v>
      </c>
      <c r="M1209" s="59"/>
    </row>
    <row r="1210" spans="1:13" ht="20" customHeight="1">
      <c r="A1210" s="56">
        <v>45517</v>
      </c>
      <c r="B1210" s="57"/>
      <c r="C1210" s="57" t="s">
        <v>2829</v>
      </c>
      <c r="D1210" s="57" t="s">
        <v>2014</v>
      </c>
      <c r="E1210" s="57" t="s">
        <v>2270</v>
      </c>
      <c r="F1210" s="58" t="str">
        <f>IFERROR(VLOOKUP(VENTAS[[#This Row],[Código del producto Vendido]],STOCK[],5,FALSE),"-")</f>
        <v>Fashion TOTE bag tamaño de gran capacidad</v>
      </c>
      <c r="G1210" s="58">
        <v>1</v>
      </c>
      <c r="H1210" s="59">
        <v>18</v>
      </c>
      <c r="I1210" s="59">
        <f>VENTAS[[#This Row],[Cantidad]]*VENTAS[[#This Row],[Precio Venta]]</f>
        <v>18</v>
      </c>
      <c r="J1210" s="59">
        <f>IF(VENTAS[[#This Row],[Nombre del Gestor]]&gt;1,  VENTAS[[#This Row],[Total]]*10%, 0)</f>
        <v>1.8</v>
      </c>
      <c r="K1210" s="59">
        <f>IFERROR(VLOOKUP(VENTAS[[#This Row],[Código del producto Vendido]],STOCK[],16,FALSE)*VENTAS[[#This Row],[Cantidad]] + VLOOKUP(VENTAS[[#This Row],[Código del producto Vendido]],STOCK[],19,FALSE)*VENTAS[[#This Row],[Cantidad]],VENTAS[[#This Row],[Total]])</f>
        <v>7.59</v>
      </c>
      <c r="L1210" s="59">
        <f>VENTAS[[#This Row],[Total]]-VENTAS[[#This Row],[Comisión 10%]]-VENTAS[[#This Row],[Costo SIN Comision]]</f>
        <v>8.61</v>
      </c>
      <c r="M1210" s="59"/>
    </row>
    <row r="1211" spans="1:13" ht="20" customHeight="1">
      <c r="A1211" s="56">
        <v>45520</v>
      </c>
      <c r="B1211" s="57"/>
      <c r="C1211" s="57" t="s">
        <v>2831</v>
      </c>
      <c r="D1211" s="57" t="s">
        <v>2014</v>
      </c>
      <c r="E1211" s="57" t="s">
        <v>2631</v>
      </c>
      <c r="F1211" s="58" t="str">
        <f>IFERROR(VLOOKUP(VENTAS[[#This Row],[Código del producto Vendido]],STOCK[],5,FALSE),"-")</f>
        <v>Sandalias prácticas chunky blanco crema</v>
      </c>
      <c r="G1211" s="58">
        <v>1</v>
      </c>
      <c r="H1211" s="59">
        <v>35</v>
      </c>
      <c r="I1211" s="59">
        <f>VENTAS[[#This Row],[Cantidad]]*VENTAS[[#This Row],[Precio Venta]]</f>
        <v>35</v>
      </c>
      <c r="J1211" s="59">
        <f>IF(VENTAS[[#This Row],[Nombre del Gestor]]&gt;1,  VENTAS[[#This Row],[Total]]*10%, 0)</f>
        <v>3.5</v>
      </c>
      <c r="K1211" s="59">
        <f>IFERROR(VLOOKUP(VENTAS[[#This Row],[Código del producto Vendido]],STOCK[],16,FALSE)*VENTAS[[#This Row],[Cantidad]] + VLOOKUP(VENTAS[[#This Row],[Código del producto Vendido]],STOCK[],19,FALSE)*VENTAS[[#This Row],[Cantidad]],VENTAS[[#This Row],[Total]])</f>
        <v>24.217399999999998</v>
      </c>
      <c r="L1211" s="59">
        <f>VENTAS[[#This Row],[Total]]-VENTAS[[#This Row],[Comisión 10%]]-VENTAS[[#This Row],[Costo SIN Comision]]</f>
        <v>7.2826000000000022</v>
      </c>
      <c r="M1211" s="59"/>
    </row>
    <row r="1212" spans="1:13" ht="20" customHeight="1">
      <c r="A1212" s="56">
        <v>45523</v>
      </c>
      <c r="B1212" s="57"/>
      <c r="C1212" s="57" t="s">
        <v>2832</v>
      </c>
      <c r="D1212" s="57" t="s">
        <v>2014</v>
      </c>
      <c r="E1212" s="57" t="s">
        <v>2602</v>
      </c>
      <c r="F1212" s="58" t="str">
        <f>IFERROR(VLOOKUP(VENTAS[[#This Row],[Código del producto Vendido]],STOCK[],5,FALSE),"-")</f>
        <v>Sandalias prácticas Chunky Negras</v>
      </c>
      <c r="G1212" s="58">
        <v>1</v>
      </c>
      <c r="H1212" s="59">
        <v>35</v>
      </c>
      <c r="I1212" s="59">
        <f>VENTAS[[#This Row],[Cantidad]]*VENTAS[[#This Row],[Precio Venta]]</f>
        <v>35</v>
      </c>
      <c r="J1212" s="59">
        <f>IF(VENTAS[[#This Row],[Nombre del Gestor]]&gt;1,  VENTAS[[#This Row],[Total]]*10%, 0)</f>
        <v>3.5</v>
      </c>
      <c r="K1212" s="59">
        <f>IFERROR(VLOOKUP(VENTAS[[#This Row],[Código del producto Vendido]],STOCK[],16,FALSE)*VENTAS[[#This Row],[Cantidad]] + VLOOKUP(VENTAS[[#This Row],[Código del producto Vendido]],STOCK[],19,FALSE)*VENTAS[[#This Row],[Cantidad]],VENTAS[[#This Row],[Total]])</f>
        <v>21.97</v>
      </c>
      <c r="L1212" s="59">
        <f>VENTAS[[#This Row],[Total]]-VENTAS[[#This Row],[Comisión 10%]]-VENTAS[[#This Row],[Costo SIN Comision]]</f>
        <v>9.5300000000000011</v>
      </c>
      <c r="M1212" s="59"/>
    </row>
    <row r="1213" spans="1:13" ht="20" customHeight="1">
      <c r="A1213" s="56">
        <v>45526</v>
      </c>
      <c r="B1213" s="57"/>
      <c r="C1213" s="57" t="s">
        <v>2833</v>
      </c>
      <c r="D1213" s="57" t="s">
        <v>2014</v>
      </c>
      <c r="E1213" s="57" t="s">
        <v>1803</v>
      </c>
      <c r="F1213" s="58" t="str">
        <f>IFERROR(VLOOKUP(VENTAS[[#This Row],[Código del producto Vendido]],STOCK[],5,FALSE),"-")</f>
        <v xml:space="preserve">Crossbody Bag </v>
      </c>
      <c r="G1213" s="58">
        <v>1</v>
      </c>
      <c r="H1213" s="59">
        <v>18</v>
      </c>
      <c r="I1213" s="59">
        <f>VENTAS[[#This Row],[Cantidad]]*VENTAS[[#This Row],[Precio Venta]]</f>
        <v>18</v>
      </c>
      <c r="J1213" s="59">
        <f>IF(VENTAS[[#This Row],[Nombre del Gestor]]&gt;1,  VENTAS[[#This Row],[Total]]*10%, 0)</f>
        <v>1.8</v>
      </c>
      <c r="K1213" s="59">
        <f>IFERROR(VLOOKUP(VENTAS[[#This Row],[Código del producto Vendido]],STOCK[],16,FALSE)*VENTAS[[#This Row],[Cantidad]] + VLOOKUP(VENTAS[[#This Row],[Código del producto Vendido]],STOCK[],19,FALSE)*VENTAS[[#This Row],[Cantidad]],VENTAS[[#This Row],[Total]])</f>
        <v>10.790000000000001</v>
      </c>
      <c r="L1213" s="59">
        <f>VENTAS[[#This Row],[Total]]-VENTAS[[#This Row],[Comisión 10%]]-VENTAS[[#This Row],[Costo SIN Comision]]</f>
        <v>5.4099999999999984</v>
      </c>
      <c r="M1213" s="59"/>
    </row>
    <row r="1214" spans="1:13" ht="20" customHeight="1">
      <c r="A1214" s="56">
        <v>45526</v>
      </c>
      <c r="B1214" s="57"/>
      <c r="C1214" s="57" t="s">
        <v>2834</v>
      </c>
      <c r="D1214" s="57" t="s">
        <v>2014</v>
      </c>
      <c r="E1214" s="57" t="s">
        <v>1805</v>
      </c>
      <c r="F1214" s="58" t="str">
        <f>IFERROR(VLOOKUP(VENTAS[[#This Row],[Código del producto Vendido]],STOCK[],5,FALSE),"-")</f>
        <v>Crossbody Bag Negro Lacado</v>
      </c>
      <c r="G1214" s="58">
        <v>1</v>
      </c>
      <c r="H1214" s="59">
        <v>20</v>
      </c>
      <c r="I1214" s="59">
        <f>VENTAS[[#This Row],[Cantidad]]*VENTAS[[#This Row],[Precio Venta]]</f>
        <v>20</v>
      </c>
      <c r="J1214" s="59">
        <f>IF(VENTAS[[#This Row],[Nombre del Gestor]]&gt;1,  VENTAS[[#This Row],[Total]]*10%, 0)</f>
        <v>2</v>
      </c>
      <c r="K1214" s="59">
        <f>IFERROR(VLOOKUP(VENTAS[[#This Row],[Código del producto Vendido]],STOCK[],16,FALSE)*VENTAS[[#This Row],[Cantidad]] + VLOOKUP(VENTAS[[#This Row],[Código del producto Vendido]],STOCK[],19,FALSE)*VENTAS[[#This Row],[Cantidad]],VENTAS[[#This Row],[Total]])</f>
        <v>10.790000000000001</v>
      </c>
      <c r="L1214" s="59">
        <f>VENTAS[[#This Row],[Total]]-VENTAS[[#This Row],[Comisión 10%]]-VENTAS[[#This Row],[Costo SIN Comision]]</f>
        <v>7.2099999999999991</v>
      </c>
      <c r="M1214" s="59"/>
    </row>
    <row r="1215" spans="1:13" ht="20" customHeight="1">
      <c r="A1215" s="56">
        <v>45527</v>
      </c>
      <c r="B1215" s="57"/>
      <c r="C1215" s="57" t="s">
        <v>2835</v>
      </c>
      <c r="D1215" s="57" t="s">
        <v>2014</v>
      </c>
      <c r="E1215" s="57" t="s">
        <v>2807</v>
      </c>
      <c r="F1215" s="58" t="str">
        <f>IFERROR(VLOOKUP(VENTAS[[#This Row],[Código del producto Vendido]],STOCK[],5,FALSE),"-")</f>
        <v>Traje de baño clásico en bloque de color de talle alto</v>
      </c>
      <c r="G1215" s="58">
        <v>1</v>
      </c>
      <c r="H1215" s="59">
        <v>28</v>
      </c>
      <c r="I1215" s="59">
        <f>VENTAS[[#This Row],[Cantidad]]*VENTAS[[#This Row],[Precio Venta]]</f>
        <v>28</v>
      </c>
      <c r="J1215" s="59">
        <f>IF(VENTAS[[#This Row],[Nombre del Gestor]]&gt;1,  VENTAS[[#This Row],[Total]]*10%, 0)</f>
        <v>2.8000000000000003</v>
      </c>
      <c r="K1215" s="59">
        <f>IFERROR(VLOOKUP(VENTAS[[#This Row],[Código del producto Vendido]],STOCK[],16,FALSE)*VENTAS[[#This Row],[Cantidad]] + VLOOKUP(VENTAS[[#This Row],[Código del producto Vendido]],STOCK[],19,FALSE)*VENTAS[[#This Row],[Cantidad]],VENTAS[[#This Row],[Total]])</f>
        <v>10.4</v>
      </c>
      <c r="L1215" s="59">
        <f>VENTAS[[#This Row],[Total]]-VENTAS[[#This Row],[Comisión 10%]]-VENTAS[[#This Row],[Costo SIN Comision]]</f>
        <v>14.799999999999999</v>
      </c>
      <c r="M1215" s="59"/>
    </row>
    <row r="1216" spans="1:13" ht="20" customHeight="1">
      <c r="A1216" s="56">
        <v>45518</v>
      </c>
      <c r="B1216" s="57"/>
      <c r="C1216" s="57" t="s">
        <v>2844</v>
      </c>
      <c r="D1216" s="57" t="s">
        <v>2014</v>
      </c>
      <c r="E1216" s="57" t="s">
        <v>2742</v>
      </c>
      <c r="F1216" s="58" t="str">
        <f>IFERROR(VLOOKUP(VENTAS[[#This Row],[Código del producto Vendido]],STOCK[],5,FALSE),"-")</f>
        <v>Bolso verano de rafia en bloque de color</v>
      </c>
      <c r="G1216" s="58">
        <v>1</v>
      </c>
      <c r="H1216" s="59">
        <v>20</v>
      </c>
      <c r="I1216" s="59">
        <f>VENTAS[[#This Row],[Cantidad]]*VENTAS[[#This Row],[Precio Venta]]</f>
        <v>20</v>
      </c>
      <c r="J1216" s="59">
        <f>IF(VENTAS[[#This Row],[Nombre del Gestor]]&gt;1,  VENTAS[[#This Row],[Total]]*10%, 0)</f>
        <v>2</v>
      </c>
      <c r="K1216" s="59">
        <f>IFERROR(VLOOKUP(VENTAS[[#This Row],[Código del producto Vendido]],STOCK[],16,FALSE)*VENTAS[[#This Row],[Cantidad]] + VLOOKUP(VENTAS[[#This Row],[Código del producto Vendido]],STOCK[],19,FALSE)*VENTAS[[#This Row],[Cantidad]],VENTAS[[#This Row],[Total]])</f>
        <v>5.96</v>
      </c>
      <c r="L1216" s="59">
        <f>VENTAS[[#This Row],[Total]]-VENTAS[[#This Row],[Comisión 10%]]-VENTAS[[#This Row],[Costo SIN Comision]]</f>
        <v>12.04</v>
      </c>
      <c r="M1216" s="59"/>
    </row>
    <row r="1217" spans="1:13" ht="20" customHeight="1">
      <c r="A1217" s="56">
        <v>45518</v>
      </c>
      <c r="B1217" s="57"/>
      <c r="C1217" s="57" t="s">
        <v>2844</v>
      </c>
      <c r="D1217" s="57" t="s">
        <v>2014</v>
      </c>
      <c r="E1217" s="57" t="s">
        <v>2728</v>
      </c>
      <c r="F1217" s="58" t="str">
        <f>IFERROR(VLOOKUP(VENTAS[[#This Row],[Código del producto Vendido]],STOCK[],5,FALSE),"-")</f>
        <v>Vestido blanco espalda cruzada</v>
      </c>
      <c r="G1217" s="58">
        <v>1</v>
      </c>
      <c r="H1217" s="59">
        <v>30</v>
      </c>
      <c r="I1217" s="59">
        <f>VENTAS[[#This Row],[Cantidad]]*VENTAS[[#This Row],[Precio Venta]]</f>
        <v>30</v>
      </c>
      <c r="J1217" s="59">
        <f>IF(VENTAS[[#This Row],[Nombre del Gestor]]&gt;1,  VENTAS[[#This Row],[Total]]*10%, 0)</f>
        <v>3</v>
      </c>
      <c r="K1217" s="59">
        <f>IFERROR(VLOOKUP(VENTAS[[#This Row],[Código del producto Vendido]],STOCK[],16,FALSE)*VENTAS[[#This Row],[Cantidad]] + VLOOKUP(VENTAS[[#This Row],[Código del producto Vendido]],STOCK[],19,FALSE)*VENTAS[[#This Row],[Cantidad]],VENTAS[[#This Row],[Total]])</f>
        <v>15.440000000000001</v>
      </c>
      <c r="L1217" s="59">
        <f>VENTAS[[#This Row],[Total]]-VENTAS[[#This Row],[Comisión 10%]]-VENTAS[[#This Row],[Costo SIN Comision]]</f>
        <v>11.559999999999999</v>
      </c>
      <c r="M1217" s="59"/>
    </row>
    <row r="1218" spans="1:13" ht="20" customHeight="1">
      <c r="A1218" s="56">
        <v>45518</v>
      </c>
      <c r="B1218" s="57"/>
      <c r="C1218" s="57" t="s">
        <v>2844</v>
      </c>
      <c r="D1218" s="57" t="s">
        <v>2014</v>
      </c>
      <c r="E1218" s="57" t="s">
        <v>2724</v>
      </c>
      <c r="F1218" s="58" t="str">
        <f>IFERROR(VLOOKUP(VENTAS[[#This Row],[Código del producto Vendido]],STOCK[],5,FALSE),"-")</f>
        <v>Vestido negro espalda cruzada</v>
      </c>
      <c r="G1218" s="58">
        <v>1</v>
      </c>
      <c r="H1218" s="59">
        <v>30</v>
      </c>
      <c r="I1218" s="59">
        <f>VENTAS[[#This Row],[Cantidad]]*VENTAS[[#This Row],[Precio Venta]]</f>
        <v>30</v>
      </c>
      <c r="J1218" s="59">
        <f>IF(VENTAS[[#This Row],[Nombre del Gestor]]&gt;1,  VENTAS[[#This Row],[Total]]*10%, 0)</f>
        <v>3</v>
      </c>
      <c r="K1218" s="59">
        <f>IFERROR(VLOOKUP(VENTAS[[#This Row],[Código del producto Vendido]],STOCK[],16,FALSE)*VENTAS[[#This Row],[Cantidad]] + VLOOKUP(VENTAS[[#This Row],[Código del producto Vendido]],STOCK[],19,FALSE)*VENTAS[[#This Row],[Cantidad]],VENTAS[[#This Row],[Total]])</f>
        <v>15.440000000000001</v>
      </c>
      <c r="L1218" s="59">
        <f>VENTAS[[#This Row],[Total]]-VENTAS[[#This Row],[Comisión 10%]]-VENTAS[[#This Row],[Costo SIN Comision]]</f>
        <v>11.559999999999999</v>
      </c>
      <c r="M1218" s="59"/>
    </row>
    <row r="1219" spans="1:13" ht="20" customHeight="1">
      <c r="A1219" s="56">
        <v>45518</v>
      </c>
      <c r="B1219" s="57"/>
      <c r="C1219" s="57" t="s">
        <v>2844</v>
      </c>
      <c r="D1219" s="57" t="s">
        <v>2014</v>
      </c>
      <c r="E1219" s="57" t="s">
        <v>2339</v>
      </c>
      <c r="F1219" s="58" t="str">
        <f>IFERROR(VLOOKUP(VENTAS[[#This Row],[Código del producto Vendido]],STOCK[],5,FALSE),"-")</f>
        <v>Vestido color block  bohemio</v>
      </c>
      <c r="G1219" s="58">
        <v>1</v>
      </c>
      <c r="H1219" s="59">
        <v>30</v>
      </c>
      <c r="I1219" s="59">
        <f>VENTAS[[#This Row],[Cantidad]]*VENTAS[[#This Row],[Precio Venta]]</f>
        <v>30</v>
      </c>
      <c r="J1219" s="59">
        <f>IF(VENTAS[[#This Row],[Nombre del Gestor]]&gt;1,  VENTAS[[#This Row],[Total]]*10%, 0)</f>
        <v>3</v>
      </c>
      <c r="K1219" s="59">
        <f>IFERROR(VLOOKUP(VENTAS[[#This Row],[Código del producto Vendido]],STOCK[],16,FALSE)*VENTAS[[#This Row],[Cantidad]] + VLOOKUP(VENTAS[[#This Row],[Código del producto Vendido]],STOCK[],19,FALSE)*VENTAS[[#This Row],[Cantidad]],VENTAS[[#This Row],[Total]])</f>
        <v>14.684374999999999</v>
      </c>
      <c r="L1219" s="59">
        <f>VENTAS[[#This Row],[Total]]-VENTAS[[#This Row],[Comisión 10%]]-VENTAS[[#This Row],[Costo SIN Comision]]</f>
        <v>12.315625000000001</v>
      </c>
      <c r="M1219" s="59"/>
    </row>
    <row r="1220" spans="1:13" ht="20" customHeight="1">
      <c r="A1220" s="56">
        <v>45518</v>
      </c>
      <c r="B1220" s="57"/>
      <c r="C1220" s="57" t="s">
        <v>2844</v>
      </c>
      <c r="D1220" s="57" t="s">
        <v>2014</v>
      </c>
      <c r="E1220" s="57" t="s">
        <v>2602</v>
      </c>
      <c r="F1220" s="58" t="str">
        <f>IFERROR(VLOOKUP(VENTAS[[#This Row],[Código del producto Vendido]],STOCK[],5,FALSE),"-")</f>
        <v>Sandalias prácticas Chunky Negras</v>
      </c>
      <c r="G1220" s="58">
        <v>1</v>
      </c>
      <c r="H1220" s="59">
        <v>35</v>
      </c>
      <c r="I1220" s="59">
        <f>VENTAS[[#This Row],[Cantidad]]*VENTAS[[#This Row],[Precio Venta]]</f>
        <v>35</v>
      </c>
      <c r="J1220" s="59">
        <f>IF(VENTAS[[#This Row],[Nombre del Gestor]]&gt;1,  VENTAS[[#This Row],[Total]]*10%, 0)</f>
        <v>3.5</v>
      </c>
      <c r="K1220" s="59">
        <f>IFERROR(VLOOKUP(VENTAS[[#This Row],[Código del producto Vendido]],STOCK[],16,FALSE)*VENTAS[[#This Row],[Cantidad]] + VLOOKUP(VENTAS[[#This Row],[Código del producto Vendido]],STOCK[],19,FALSE)*VENTAS[[#This Row],[Cantidad]],VENTAS[[#This Row],[Total]])</f>
        <v>21.97</v>
      </c>
      <c r="L1220" s="59">
        <f>VENTAS[[#This Row],[Total]]-VENTAS[[#This Row],[Comisión 10%]]-VENTAS[[#This Row],[Costo SIN Comision]]</f>
        <v>9.5300000000000011</v>
      </c>
      <c r="M1220" s="59"/>
    </row>
    <row r="1221" spans="1:13" ht="20" customHeight="1">
      <c r="A1221" s="56">
        <v>45518</v>
      </c>
      <c r="B1221" s="57"/>
      <c r="C1221" s="57" t="s">
        <v>2844</v>
      </c>
      <c r="D1221" s="57" t="s">
        <v>2014</v>
      </c>
      <c r="E1221" s="57" t="s">
        <v>2773</v>
      </c>
      <c r="F1221" s="58" t="str">
        <f>IFERROR(VLOOKUP(VENTAS[[#This Row],[Código del producto Vendido]],STOCK[],5,FALSE),"-")</f>
        <v>Top de punto y cuello elegante negro H&amp;M</v>
      </c>
      <c r="G1221" s="58">
        <v>1</v>
      </c>
      <c r="H1221" s="59">
        <v>20</v>
      </c>
      <c r="I1221" s="59">
        <f>VENTAS[[#This Row],[Cantidad]]*VENTAS[[#This Row],[Precio Venta]]</f>
        <v>20</v>
      </c>
      <c r="J1221" s="59">
        <f>IF(VENTAS[[#This Row],[Nombre del Gestor]]&gt;1,  VENTAS[[#This Row],[Total]]*10%, 0)</f>
        <v>2</v>
      </c>
      <c r="K1221" s="59">
        <f>IFERROR(VLOOKUP(VENTAS[[#This Row],[Código del producto Vendido]],STOCK[],16,FALSE)*VENTAS[[#This Row],[Cantidad]] + VLOOKUP(VENTAS[[#This Row],[Código del producto Vendido]],STOCK[],19,FALSE)*VENTAS[[#This Row],[Cantidad]],VENTAS[[#This Row],[Total]])</f>
        <v>10.96</v>
      </c>
      <c r="L1221" s="59">
        <f>VENTAS[[#This Row],[Total]]-VENTAS[[#This Row],[Comisión 10%]]-VENTAS[[#This Row],[Costo SIN Comision]]</f>
        <v>7.0399999999999991</v>
      </c>
      <c r="M1221" s="59"/>
    </row>
    <row r="1222" spans="1:13" ht="20" customHeight="1">
      <c r="A1222" s="56">
        <v>45518</v>
      </c>
      <c r="B1222" s="57"/>
      <c r="C1222" s="57" t="s">
        <v>2844</v>
      </c>
      <c r="D1222" s="57" t="s">
        <v>2014</v>
      </c>
      <c r="E1222" s="57" t="s">
        <v>2777</v>
      </c>
      <c r="F1222" s="58" t="str">
        <f>IFERROR(VLOOKUP(VENTAS[[#This Row],[Código del producto Vendido]],STOCK[],5,FALSE),"-")</f>
        <v>Top de punto y cuello elegante blanco H&amp;M</v>
      </c>
      <c r="G1222" s="58">
        <v>1</v>
      </c>
      <c r="H1222" s="59">
        <v>20</v>
      </c>
      <c r="I1222" s="59">
        <f>VENTAS[[#This Row],[Cantidad]]*VENTAS[[#This Row],[Precio Venta]]</f>
        <v>20</v>
      </c>
      <c r="J1222" s="59">
        <f>IF(VENTAS[[#This Row],[Nombre del Gestor]]&gt;1,  VENTAS[[#This Row],[Total]]*10%, 0)</f>
        <v>2</v>
      </c>
      <c r="K1222" s="59">
        <f>IFERROR(VLOOKUP(VENTAS[[#This Row],[Código del producto Vendido]],STOCK[],16,FALSE)*VENTAS[[#This Row],[Cantidad]] + VLOOKUP(VENTAS[[#This Row],[Código del producto Vendido]],STOCK[],19,FALSE)*VENTAS[[#This Row],[Cantidad]],VENTAS[[#This Row],[Total]])</f>
        <v>10.96</v>
      </c>
      <c r="L1222" s="59">
        <f>VENTAS[[#This Row],[Total]]-VENTAS[[#This Row],[Comisión 10%]]-VENTAS[[#This Row],[Costo SIN Comision]]</f>
        <v>7.0399999999999991</v>
      </c>
      <c r="M1222" s="59"/>
    </row>
    <row r="1223" spans="1:13" ht="20" customHeight="1">
      <c r="A1223" s="56">
        <v>45518</v>
      </c>
      <c r="B1223" s="57"/>
      <c r="C1223" s="57" t="s">
        <v>2846</v>
      </c>
      <c r="D1223" s="57"/>
      <c r="E1223" s="57" t="s">
        <v>2778</v>
      </c>
      <c r="F1223" s="58" t="str">
        <f>IFERROR(VLOOKUP(VENTAS[[#This Row],[Código del producto Vendido]],STOCK[],5,FALSE),"-")</f>
        <v>Top de punto y cuello elegante blanco H&amp;M</v>
      </c>
      <c r="G1223" s="58">
        <v>1</v>
      </c>
      <c r="H1223" s="59">
        <v>0</v>
      </c>
      <c r="I1223" s="59">
        <f>VENTAS[[#This Row],[Cantidad]]*VENTAS[[#This Row],[Precio Venta]]</f>
        <v>0</v>
      </c>
      <c r="J1223" s="59">
        <f>IF(VENTAS[[#This Row],[Nombre del Gestor]]&gt;1,  VENTAS[[#This Row],[Total]]*10%, 0)</f>
        <v>0</v>
      </c>
      <c r="K1223" s="59">
        <f>IFERROR(VLOOKUP(VENTAS[[#This Row],[Código del producto Vendido]],STOCK[],16,FALSE)*VENTAS[[#This Row],[Cantidad]] + VLOOKUP(VENTAS[[#This Row],[Código del producto Vendido]],STOCK[],19,FALSE)*VENTAS[[#This Row],[Cantidad]],VENTAS[[#This Row],[Total]])</f>
        <v>10.96</v>
      </c>
      <c r="L1223" s="59">
        <f>VENTAS[[#This Row],[Total]]-VENTAS[[#This Row],[Comisión 10%]]-VENTAS[[#This Row],[Costo SIN Comision]]</f>
        <v>-10.96</v>
      </c>
      <c r="M1223" s="59"/>
    </row>
    <row r="1224" spans="1:13" ht="20" customHeight="1">
      <c r="A1224" s="56">
        <v>45512</v>
      </c>
      <c r="B1224" s="57"/>
      <c r="C1224" s="57" t="s">
        <v>2848</v>
      </c>
      <c r="D1224" s="57" t="s">
        <v>2594</v>
      </c>
      <c r="E1224" s="57" t="s">
        <v>2609</v>
      </c>
      <c r="F1224" s="58" t="str">
        <f>IFERROR(VLOOKUP(VENTAS[[#This Row],[Código del producto Vendido]],STOCK[],5,FALSE),"-")</f>
        <v>Sandalias de plataforma en bloque de color</v>
      </c>
      <c r="G1224" s="58">
        <v>1</v>
      </c>
      <c r="H1224" s="59">
        <v>35</v>
      </c>
      <c r="I1224" s="59">
        <f>VENTAS[[#This Row],[Cantidad]]*VENTAS[[#This Row],[Precio Venta]]</f>
        <v>35</v>
      </c>
      <c r="J1224" s="59">
        <f>IF(VENTAS[[#This Row],[Nombre del Gestor]]&gt;1,  VENTAS[[#This Row],[Total]]*10%, 0)</f>
        <v>3.5</v>
      </c>
      <c r="K1224" s="59">
        <f>IFERROR(VLOOKUP(VENTAS[[#This Row],[Código del producto Vendido]],STOCK[],16,FALSE)*VENTAS[[#This Row],[Cantidad]] + VLOOKUP(VENTAS[[#This Row],[Código del producto Vendido]],STOCK[],19,FALSE)*VENTAS[[#This Row],[Cantidad]],VENTAS[[#This Row],[Total]])</f>
        <v>21.97</v>
      </c>
      <c r="L1224" s="59">
        <f>VENTAS[[#This Row],[Total]]-VENTAS[[#This Row],[Comisión 10%]]-VENTAS[[#This Row],[Costo SIN Comision]]</f>
        <v>9.5300000000000011</v>
      </c>
      <c r="M1224" s="59"/>
    </row>
    <row r="1225" spans="1:13" ht="20" customHeight="1">
      <c r="A1225" s="56">
        <v>45518</v>
      </c>
      <c r="B1225" s="57"/>
      <c r="C1225" s="57" t="s">
        <v>2831</v>
      </c>
      <c r="D1225" s="57" t="s">
        <v>2594</v>
      </c>
      <c r="E1225" s="57" t="s">
        <v>2651</v>
      </c>
      <c r="F1225" s="58" t="str">
        <f>IFERROR(VLOOKUP(VENTAS[[#This Row],[Código del producto Vendido]],STOCK[],5,FALSE),"-")</f>
        <v>Bolso de playa con diseño de rayas tamaño mediano</v>
      </c>
      <c r="G1225" s="58">
        <v>1</v>
      </c>
      <c r="H1225" s="59">
        <v>22</v>
      </c>
      <c r="I1225" s="59">
        <f>VENTAS[[#This Row],[Cantidad]]*VENTAS[[#This Row],[Precio Venta]]</f>
        <v>22</v>
      </c>
      <c r="J1225" s="59">
        <f>IF(VENTAS[[#This Row],[Nombre del Gestor]]&gt;1,  VENTAS[[#This Row],[Total]]*10%, 0)</f>
        <v>2.2000000000000002</v>
      </c>
      <c r="K1225" s="59">
        <f>IFERROR(VLOOKUP(VENTAS[[#This Row],[Código del producto Vendido]],STOCK[],16,FALSE)*VENTAS[[#This Row],[Cantidad]] + VLOOKUP(VENTAS[[#This Row],[Código del producto Vendido]],STOCK[],19,FALSE)*VENTAS[[#This Row],[Cantidad]],VENTAS[[#This Row],[Total]])</f>
        <v>11.3</v>
      </c>
      <c r="L1225" s="59">
        <f>VENTAS[[#This Row],[Total]]-VENTAS[[#This Row],[Comisión 10%]]-VENTAS[[#This Row],[Costo SIN Comision]]</f>
        <v>8.5</v>
      </c>
      <c r="M1225" s="59"/>
    </row>
    <row r="1226" spans="1:13" ht="20" customHeight="1">
      <c r="A1226" s="56">
        <v>45520</v>
      </c>
      <c r="B1226" s="57"/>
      <c r="C1226" s="57" t="s">
        <v>2849</v>
      </c>
      <c r="D1226" s="57" t="s">
        <v>2594</v>
      </c>
      <c r="E1226" s="57" t="s">
        <v>2678</v>
      </c>
      <c r="F1226" s="58" t="str">
        <f>IFERROR(VLOOKUP(VENTAS[[#This Row],[Código del producto Vendido]],STOCK[],5,FALSE),"-")</f>
        <v>Blusa de lazos color negro</v>
      </c>
      <c r="G1226" s="58">
        <v>1</v>
      </c>
      <c r="H1226" s="59">
        <v>18</v>
      </c>
      <c r="I1226" s="59">
        <f>VENTAS[[#This Row],[Cantidad]]*VENTAS[[#This Row],[Precio Venta]]</f>
        <v>18</v>
      </c>
      <c r="J1226" s="59">
        <f>IF(VENTAS[[#This Row],[Nombre del Gestor]]&gt;1,  VENTAS[[#This Row],[Total]]*10%, 0)</f>
        <v>1.8</v>
      </c>
      <c r="K1226" s="59">
        <f>IFERROR(VLOOKUP(VENTAS[[#This Row],[Código del producto Vendido]],STOCK[],16,FALSE)*VENTAS[[#This Row],[Cantidad]] + VLOOKUP(VENTAS[[#This Row],[Código del producto Vendido]],STOCK[],19,FALSE)*VENTAS[[#This Row],[Cantidad]],VENTAS[[#This Row],[Total]])</f>
        <v>10.220000000000001</v>
      </c>
      <c r="L1226" s="59">
        <f>VENTAS[[#This Row],[Total]]-VENTAS[[#This Row],[Comisión 10%]]-VENTAS[[#This Row],[Costo SIN Comision]]</f>
        <v>5.9799999999999986</v>
      </c>
      <c r="M1226" s="59"/>
    </row>
    <row r="1227" spans="1:13" ht="20" customHeight="1">
      <c r="A1227" s="56">
        <v>45520</v>
      </c>
      <c r="B1227" s="57"/>
      <c r="C1227" s="57" t="s">
        <v>2850</v>
      </c>
      <c r="D1227" s="57" t="s">
        <v>2594</v>
      </c>
      <c r="E1227" s="57" t="s">
        <v>2610</v>
      </c>
      <c r="F1227" s="58" t="str">
        <f>IFERROR(VLOOKUP(VENTAS[[#This Row],[Código del producto Vendido]],STOCK[],5,FALSE),"-")</f>
        <v>Sandalias de plataforma en bloque de color</v>
      </c>
      <c r="G1227" s="58">
        <v>1</v>
      </c>
      <c r="H1227" s="59">
        <v>35</v>
      </c>
      <c r="I1227" s="59">
        <f>VENTAS[[#This Row],[Cantidad]]*VENTAS[[#This Row],[Precio Venta]]</f>
        <v>35</v>
      </c>
      <c r="J1227" s="59">
        <f>IF(VENTAS[[#This Row],[Nombre del Gestor]]&gt;1,  VENTAS[[#This Row],[Total]]*10%, 0)</f>
        <v>3.5</v>
      </c>
      <c r="K1227" s="59">
        <f>IFERROR(VLOOKUP(VENTAS[[#This Row],[Código del producto Vendido]],STOCK[],16,FALSE)*VENTAS[[#This Row],[Cantidad]] + VLOOKUP(VENTAS[[#This Row],[Código del producto Vendido]],STOCK[],19,FALSE)*VENTAS[[#This Row],[Cantidad]],VENTAS[[#This Row],[Total]])</f>
        <v>21.97</v>
      </c>
      <c r="L1227" s="59">
        <f>VENTAS[[#This Row],[Total]]-VENTAS[[#This Row],[Comisión 10%]]-VENTAS[[#This Row],[Costo SIN Comision]]</f>
        <v>9.5300000000000011</v>
      </c>
      <c r="M1227" s="59"/>
    </row>
    <row r="1228" spans="1:13" ht="20" customHeight="1">
      <c r="A1228" s="56">
        <v>45520</v>
      </c>
      <c r="B1228" s="57"/>
      <c r="C1228" s="57" t="s">
        <v>2851</v>
      </c>
      <c r="D1228" s="57" t="s">
        <v>2594</v>
      </c>
      <c r="E1228" s="57" t="s">
        <v>2807</v>
      </c>
      <c r="F1228" s="58" t="str">
        <f>IFERROR(VLOOKUP(VENTAS[[#This Row],[Código del producto Vendido]],STOCK[],5,FALSE),"-")</f>
        <v>Traje de baño clásico en bloque de color de talle alto</v>
      </c>
      <c r="G1228" s="58">
        <v>1</v>
      </c>
      <c r="H1228" s="59">
        <v>28</v>
      </c>
      <c r="I1228" s="59">
        <f>VENTAS[[#This Row],[Cantidad]]*VENTAS[[#This Row],[Precio Venta]]</f>
        <v>28</v>
      </c>
      <c r="J1228" s="59">
        <f>IF(VENTAS[[#This Row],[Nombre del Gestor]]&gt;1,  VENTAS[[#This Row],[Total]]*10%, 0)</f>
        <v>2.8000000000000003</v>
      </c>
      <c r="K1228" s="59">
        <f>IFERROR(VLOOKUP(VENTAS[[#This Row],[Código del producto Vendido]],STOCK[],16,FALSE)*VENTAS[[#This Row],[Cantidad]] + VLOOKUP(VENTAS[[#This Row],[Código del producto Vendido]],STOCK[],19,FALSE)*VENTAS[[#This Row],[Cantidad]],VENTAS[[#This Row],[Total]])</f>
        <v>10.4</v>
      </c>
      <c r="L1228" s="59">
        <f>VENTAS[[#This Row],[Total]]-VENTAS[[#This Row],[Comisión 10%]]-VENTAS[[#This Row],[Costo SIN Comision]]</f>
        <v>14.799999999999999</v>
      </c>
      <c r="M1228" s="59"/>
    </row>
    <row r="1229" spans="1:13" ht="20" customHeight="1">
      <c r="A1229" s="56">
        <v>45521</v>
      </c>
      <c r="B1229" s="57"/>
      <c r="C1229" s="57" t="s">
        <v>2802</v>
      </c>
      <c r="D1229" s="57" t="s">
        <v>2594</v>
      </c>
      <c r="E1229" s="57" t="s">
        <v>1800</v>
      </c>
      <c r="F1229" s="58" t="str">
        <f>IFERROR(VLOOKUP(VENTAS[[#This Row],[Código del producto Vendido]],STOCK[],5,FALSE),"-")</f>
        <v xml:space="preserve">Maxi Vestido Bodycon </v>
      </c>
      <c r="G1229" s="58">
        <v>1</v>
      </c>
      <c r="H1229" s="59">
        <v>20</v>
      </c>
      <c r="I1229" s="59">
        <f>VENTAS[[#This Row],[Cantidad]]*VENTAS[[#This Row],[Precio Venta]]</f>
        <v>20</v>
      </c>
      <c r="J1229" s="59">
        <f>IF(VENTAS[[#This Row],[Nombre del Gestor]]&gt;1,  VENTAS[[#This Row],[Total]]*10%, 0)</f>
        <v>2</v>
      </c>
      <c r="K1229" s="59">
        <f>IFERROR(VLOOKUP(VENTAS[[#This Row],[Código del producto Vendido]],STOCK[],16,FALSE)*VENTAS[[#This Row],[Cantidad]] + VLOOKUP(VENTAS[[#This Row],[Código del producto Vendido]],STOCK[],19,FALSE)*VENTAS[[#This Row],[Cantidad]],VENTAS[[#This Row],[Total]])</f>
        <v>11.790000000000001</v>
      </c>
      <c r="L1229" s="59">
        <f>VENTAS[[#This Row],[Total]]-VENTAS[[#This Row],[Comisión 10%]]-VENTAS[[#This Row],[Costo SIN Comision]]</f>
        <v>6.2099999999999991</v>
      </c>
      <c r="M1229" s="59"/>
    </row>
    <row r="1230" spans="1:13" ht="20" customHeight="1">
      <c r="A1230" s="56">
        <v>45521</v>
      </c>
      <c r="B1230" s="57"/>
      <c r="C1230" s="57" t="s">
        <v>2802</v>
      </c>
      <c r="D1230" s="57" t="s">
        <v>2594</v>
      </c>
      <c r="E1230" s="57" t="s">
        <v>913</v>
      </c>
      <c r="F1230" s="58" t="str">
        <f>IFERROR(VLOOKUP(VENTAS[[#This Row],[Código del producto Vendido]],STOCK[],5,FALSE),"-")</f>
        <v>Falda plisada</v>
      </c>
      <c r="G1230" s="58">
        <v>1</v>
      </c>
      <c r="H1230" s="59">
        <v>25</v>
      </c>
      <c r="I1230" s="59">
        <f>VENTAS[[#This Row],[Cantidad]]*VENTAS[[#This Row],[Precio Venta]]</f>
        <v>25</v>
      </c>
      <c r="J1230" s="59">
        <f>IF(VENTAS[[#This Row],[Nombre del Gestor]]&gt;1,  VENTAS[[#This Row],[Total]]*10%, 0)</f>
        <v>2.5</v>
      </c>
      <c r="K1230" s="59">
        <f>IFERROR(VLOOKUP(VENTAS[[#This Row],[Código del producto Vendido]],STOCK[],16,FALSE)*VENTAS[[#This Row],[Cantidad]] + VLOOKUP(VENTAS[[#This Row],[Código del producto Vendido]],STOCK[],19,FALSE)*VENTAS[[#This Row],[Cantidad]],VENTAS[[#This Row],[Total]])</f>
        <v>14.625</v>
      </c>
      <c r="L1230" s="59">
        <f>VENTAS[[#This Row],[Total]]-VENTAS[[#This Row],[Comisión 10%]]-VENTAS[[#This Row],[Costo SIN Comision]]</f>
        <v>7.875</v>
      </c>
      <c r="M1230" s="59"/>
    </row>
    <row r="1231" spans="1:13" ht="20" customHeight="1">
      <c r="A1231" s="56">
        <v>45528</v>
      </c>
      <c r="B1231" s="57"/>
      <c r="C1231" s="57" t="s">
        <v>2852</v>
      </c>
      <c r="D1231" s="57" t="s">
        <v>2594</v>
      </c>
      <c r="E1231" s="57" t="s">
        <v>951</v>
      </c>
      <c r="F1231" s="58" t="str">
        <f>IFERROR(VLOOKUP(VENTAS[[#This Row],[Código del producto Vendido]],STOCK[],5,FALSE),"-")</f>
        <v>Blusa elegante de cuello negro</v>
      </c>
      <c r="G1231" s="58">
        <v>1</v>
      </c>
      <c r="H1231" s="59">
        <v>15</v>
      </c>
      <c r="I1231" s="59">
        <f>VENTAS[[#This Row],[Cantidad]]*VENTAS[[#This Row],[Precio Venta]]</f>
        <v>15</v>
      </c>
      <c r="J1231" s="59">
        <f>IF(VENTAS[[#This Row],[Nombre del Gestor]]&gt;1,  VENTAS[[#This Row],[Total]]*10%, 0)</f>
        <v>1.5</v>
      </c>
      <c r="K1231" s="59">
        <f>IFERROR(VLOOKUP(VENTAS[[#This Row],[Código del producto Vendido]],STOCK[],16,FALSE)*VENTAS[[#This Row],[Cantidad]] + VLOOKUP(VENTAS[[#This Row],[Código del producto Vendido]],STOCK[],19,FALSE)*VENTAS[[#This Row],[Cantidad]],VENTAS[[#This Row],[Total]])</f>
        <v>12.094117647058823</v>
      </c>
      <c r="L1231" s="59">
        <f>VENTAS[[#This Row],[Total]]-VENTAS[[#This Row],[Comisión 10%]]-VENTAS[[#This Row],[Costo SIN Comision]]</f>
        <v>1.4058823529411768</v>
      </c>
      <c r="M1231" s="59"/>
    </row>
    <row r="1232" spans="1:13" ht="20" customHeight="1">
      <c r="A1232" s="56">
        <v>45528</v>
      </c>
      <c r="B1232" s="57"/>
      <c r="C1232" s="57" t="s">
        <v>2852</v>
      </c>
      <c r="D1232" s="57" t="s">
        <v>2594</v>
      </c>
      <c r="E1232" s="57" t="s">
        <v>596</v>
      </c>
      <c r="F1232" s="58" t="str">
        <f>IFERROR(VLOOKUP(VENTAS[[#This Row],[Código del producto Vendido]],STOCK[],5,FALSE),"-")</f>
        <v>Blusa espalda cruzada color rosa</v>
      </c>
      <c r="G1232" s="58">
        <v>1</v>
      </c>
      <c r="H1232" s="59">
        <v>12</v>
      </c>
      <c r="I1232" s="59">
        <f>VENTAS[[#This Row],[Cantidad]]*VENTAS[[#This Row],[Precio Venta]]</f>
        <v>12</v>
      </c>
      <c r="J1232" s="59">
        <f>IF(VENTAS[[#This Row],[Nombre del Gestor]]&gt;1,  VENTAS[[#This Row],[Total]]*10%, 0)</f>
        <v>1.2000000000000002</v>
      </c>
      <c r="K1232" s="59">
        <f>IFERROR(VLOOKUP(VENTAS[[#This Row],[Código del producto Vendido]],STOCK[],16,FALSE)*VENTAS[[#This Row],[Cantidad]] + VLOOKUP(VENTAS[[#This Row],[Código del producto Vendido]],STOCK[],19,FALSE)*VENTAS[[#This Row],[Cantidad]],VENTAS[[#This Row],[Total]])</f>
        <v>8.6577777777777776</v>
      </c>
      <c r="L1232" s="59">
        <f>VENTAS[[#This Row],[Total]]-VENTAS[[#This Row],[Comisión 10%]]-VENTAS[[#This Row],[Costo SIN Comision]]</f>
        <v>2.1422222222222231</v>
      </c>
      <c r="M1232" s="59"/>
    </row>
    <row r="1233" spans="1:13" ht="20" customHeight="1">
      <c r="A1233" s="56">
        <v>45528</v>
      </c>
      <c r="B1233" s="57"/>
      <c r="C1233" s="57" t="s">
        <v>2853</v>
      </c>
      <c r="D1233" s="57" t="s">
        <v>2014</v>
      </c>
      <c r="E1233" s="57" t="s">
        <v>859</v>
      </c>
      <c r="F1233" s="58" t="str">
        <f>IFERROR(VLOOKUP(VENTAS[[#This Row],[Código del producto Vendido]],STOCK[],5,FALSE),"-")</f>
        <v>Bañador de pierna alta</v>
      </c>
      <c r="G1233" s="58">
        <v>1</v>
      </c>
      <c r="H1233" s="59">
        <v>25</v>
      </c>
      <c r="I1233" s="59">
        <f>VENTAS[[#This Row],[Cantidad]]*VENTAS[[#This Row],[Precio Venta]]</f>
        <v>25</v>
      </c>
      <c r="J1233" s="59">
        <f>IF(VENTAS[[#This Row],[Nombre del Gestor]]&gt;1,  VENTAS[[#This Row],[Total]]*10%, 0)</f>
        <v>2.5</v>
      </c>
      <c r="K1233" s="59">
        <f>IFERROR(VLOOKUP(VENTAS[[#This Row],[Código del producto Vendido]],STOCK[],16,FALSE)*VENTAS[[#This Row],[Cantidad]] + VLOOKUP(VENTAS[[#This Row],[Código del producto Vendido]],STOCK[],19,FALSE)*VENTAS[[#This Row],[Cantidad]],VENTAS[[#This Row],[Total]])</f>
        <v>15.893181818181816</v>
      </c>
      <c r="L1233" s="59">
        <f>VENTAS[[#This Row],[Total]]-VENTAS[[#This Row],[Comisión 10%]]-VENTAS[[#This Row],[Costo SIN Comision]]</f>
        <v>6.6068181818181841</v>
      </c>
      <c r="M1233" s="59"/>
    </row>
    <row r="1234" spans="1:13" ht="20" customHeight="1">
      <c r="A1234" s="56">
        <v>45527</v>
      </c>
      <c r="B1234" s="57"/>
      <c r="C1234" s="57" t="s">
        <v>2854</v>
      </c>
      <c r="D1234" s="57"/>
      <c r="E1234" s="57" t="s">
        <v>945</v>
      </c>
      <c r="F1234" s="58" t="str">
        <f>IFERROR(VLOOKUP(VENTAS[[#This Row],[Código del producto Vendido]],STOCK[],5,FALSE),"-")</f>
        <v xml:space="preserve">Set de lencería </v>
      </c>
      <c r="G1234" s="58">
        <v>1</v>
      </c>
      <c r="H1234" s="59">
        <v>0</v>
      </c>
      <c r="I1234" s="59">
        <f>VENTAS[[#This Row],[Cantidad]]*VENTAS[[#This Row],[Precio Venta]]</f>
        <v>0</v>
      </c>
      <c r="J1234" s="59">
        <f>IF(VENTAS[[#This Row],[Nombre del Gestor]]&gt;1,  VENTAS[[#This Row],[Total]]*10%, 0)</f>
        <v>0</v>
      </c>
      <c r="K1234" s="59">
        <f>IFERROR(VLOOKUP(VENTAS[[#This Row],[Código del producto Vendido]],STOCK[],16,FALSE)*VENTAS[[#This Row],[Cantidad]] + VLOOKUP(VENTAS[[#This Row],[Código del producto Vendido]],STOCK[],19,FALSE)*VENTAS[[#This Row],[Cantidad]],VENTAS[[#This Row],[Total]])</f>
        <v>6.430147058823529</v>
      </c>
      <c r="L1234" s="59">
        <f>VENTAS[[#This Row],[Total]]-VENTAS[[#This Row],[Comisión 10%]]-VENTAS[[#This Row],[Costo SIN Comision]]</f>
        <v>-6.430147058823529</v>
      </c>
      <c r="M1234" s="59"/>
    </row>
    <row r="1235" spans="1:13" ht="20" customHeight="1">
      <c r="A1235" s="56">
        <v>45527</v>
      </c>
      <c r="B1235" s="57"/>
      <c r="C1235" s="57" t="s">
        <v>1780</v>
      </c>
      <c r="D1235" s="57"/>
      <c r="E1235" s="57" t="s">
        <v>1051</v>
      </c>
      <c r="F1235" s="58" t="str">
        <f>IFERROR(VLOOKUP(VENTAS[[#This Row],[Código del producto Vendido]],STOCK[],5,FALSE),"-")</f>
        <v xml:space="preserve">Short elegante de pierna ancha con doblez </v>
      </c>
      <c r="G1235" s="58">
        <v>1</v>
      </c>
      <c r="H1235" s="59">
        <v>15</v>
      </c>
      <c r="I1235" s="59">
        <f>VENTAS[[#This Row],[Cantidad]]*VENTAS[[#This Row],[Precio Venta]]</f>
        <v>15</v>
      </c>
      <c r="J1235" s="59">
        <f>IF(VENTAS[[#This Row],[Nombre del Gestor]]&gt;1,  VENTAS[[#This Row],[Total]]*10%, 0)</f>
        <v>0</v>
      </c>
      <c r="K1235" s="59">
        <f>IFERROR(VLOOKUP(VENTAS[[#This Row],[Código del producto Vendido]],STOCK[],16,FALSE)*VENTAS[[#This Row],[Cantidad]] + VLOOKUP(VENTAS[[#This Row],[Código del producto Vendido]],STOCK[],19,FALSE)*VENTAS[[#This Row],[Cantidad]],VENTAS[[#This Row],[Total]])</f>
        <v>14.37</v>
      </c>
      <c r="L1235" s="59">
        <f>VENTAS[[#This Row],[Total]]-VENTAS[[#This Row],[Comisión 10%]]-VENTAS[[#This Row],[Costo SIN Comision]]</f>
        <v>0.63000000000000078</v>
      </c>
      <c r="M1235" s="59"/>
    </row>
    <row r="1236" spans="1:13" ht="20" customHeight="1">
      <c r="A1236" s="56">
        <v>45527</v>
      </c>
      <c r="B1236" s="57"/>
      <c r="C1236" s="57" t="s">
        <v>2855</v>
      </c>
      <c r="D1236" s="57"/>
      <c r="E1236" s="57" t="s">
        <v>1299</v>
      </c>
      <c r="F1236" s="58" t="str">
        <f>IFERROR(VLOOKUP(VENTAS[[#This Row],[Código del producto Vendido]],STOCK[],5,FALSE),"-")</f>
        <v>Bermuda negra denim</v>
      </c>
      <c r="G1236" s="58">
        <v>1</v>
      </c>
      <c r="H1236" s="59">
        <v>20</v>
      </c>
      <c r="I1236" s="59">
        <f>VENTAS[[#This Row],[Cantidad]]*VENTAS[[#This Row],[Precio Venta]]</f>
        <v>20</v>
      </c>
      <c r="J1236" s="59">
        <f>IF(VENTAS[[#This Row],[Nombre del Gestor]]&gt;1,  VENTAS[[#This Row],[Total]]*10%, 0)</f>
        <v>0</v>
      </c>
      <c r="K1236" s="59">
        <f>IFERROR(VLOOKUP(VENTAS[[#This Row],[Código del producto Vendido]],STOCK[],16,FALSE)*VENTAS[[#This Row],[Cantidad]] + VLOOKUP(VENTAS[[#This Row],[Código del producto Vendido]],STOCK[],19,FALSE)*VENTAS[[#This Row],[Cantidad]],VENTAS[[#This Row],[Total]])</f>
        <v>17</v>
      </c>
      <c r="L1236" s="59">
        <f>VENTAS[[#This Row],[Total]]-VENTAS[[#This Row],[Comisión 10%]]-VENTAS[[#This Row],[Costo SIN Comision]]</f>
        <v>3</v>
      </c>
      <c r="M1236" s="59"/>
    </row>
    <row r="1237" spans="1:13" ht="20" customHeight="1">
      <c r="A1237" s="56">
        <v>45527</v>
      </c>
      <c r="B1237" s="57"/>
      <c r="C1237" s="57"/>
      <c r="D1237" s="57" t="s">
        <v>1485</v>
      </c>
      <c r="E1237" s="57" t="s">
        <v>1323</v>
      </c>
      <c r="F1237" s="58" t="str">
        <f>IFERROR(VLOOKUP(VENTAS[[#This Row],[Código del producto Vendido]],STOCK[],5,FALSE),"-")</f>
        <v>Pullover Dazy cuello redondo Negro</v>
      </c>
      <c r="G1237" s="58">
        <v>1</v>
      </c>
      <c r="H1237" s="59">
        <v>13</v>
      </c>
      <c r="I1237" s="59">
        <f>VENTAS[[#This Row],[Cantidad]]*VENTAS[[#This Row],[Precio Venta]]</f>
        <v>13</v>
      </c>
      <c r="J1237" s="59">
        <f>IF(VENTAS[[#This Row],[Nombre del Gestor]]&gt;1,  VENTAS[[#This Row],[Total]]*10%, 0)</f>
        <v>1.3</v>
      </c>
      <c r="K1237" s="59">
        <f>IFERROR(VLOOKUP(VENTAS[[#This Row],[Código del producto Vendido]],STOCK[],16,FALSE)*VENTAS[[#This Row],[Cantidad]] + VLOOKUP(VENTAS[[#This Row],[Código del producto Vendido]],STOCK[],19,FALSE)*VENTAS[[#This Row],[Cantidad]],VENTAS[[#This Row],[Total]])</f>
        <v>7.5</v>
      </c>
      <c r="L1237" s="59">
        <f>VENTAS[[#This Row],[Total]]-VENTAS[[#This Row],[Comisión 10%]]-VENTAS[[#This Row],[Costo SIN Comision]]</f>
        <v>4.1999999999999993</v>
      </c>
      <c r="M1237" s="59"/>
    </row>
    <row r="1238" spans="1:13" ht="20" customHeight="1">
      <c r="A1238" s="56">
        <v>45527</v>
      </c>
      <c r="B1238" s="57"/>
      <c r="C1238" s="57" t="s">
        <v>2639</v>
      </c>
      <c r="D1238" s="57"/>
      <c r="E1238" s="57" t="s">
        <v>1699</v>
      </c>
      <c r="F1238" s="58" t="str">
        <f>IFERROR(VLOOKUP(VENTAS[[#This Row],[Código del producto Vendido]],STOCK[],5,FALSE),"-")</f>
        <v xml:space="preserve">Vestido chaleco blazer </v>
      </c>
      <c r="G1238" s="58">
        <v>1</v>
      </c>
      <c r="H1238" s="59">
        <v>35</v>
      </c>
      <c r="I1238" s="59">
        <f>VENTAS[[#This Row],[Cantidad]]*VENTAS[[#This Row],[Precio Venta]]</f>
        <v>35</v>
      </c>
      <c r="J1238" s="59">
        <f>IF(VENTAS[[#This Row],[Nombre del Gestor]]&gt;1,  VENTAS[[#This Row],[Total]]*10%, 0)</f>
        <v>0</v>
      </c>
      <c r="K1238" s="59">
        <f>IFERROR(VLOOKUP(VENTAS[[#This Row],[Código del producto Vendido]],STOCK[],16,FALSE)*VENTAS[[#This Row],[Cantidad]] + VLOOKUP(VENTAS[[#This Row],[Código del producto Vendido]],STOCK[],19,FALSE)*VENTAS[[#This Row],[Cantidad]],VENTAS[[#This Row],[Total]])</f>
        <v>22.941176470588236</v>
      </c>
      <c r="L1238" s="59">
        <f>VENTAS[[#This Row],[Total]]-VENTAS[[#This Row],[Comisión 10%]]-VENTAS[[#This Row],[Costo SIN Comision]]</f>
        <v>12.058823529411764</v>
      </c>
      <c r="M1238" s="59"/>
    </row>
    <row r="1239" spans="1:13" ht="20" customHeight="1">
      <c r="A1239" s="56">
        <v>45508</v>
      </c>
      <c r="B1239" s="57"/>
      <c r="C1239" s="57" t="s">
        <v>2857</v>
      </c>
      <c r="D1239" s="57" t="s">
        <v>2488</v>
      </c>
      <c r="E1239" s="57" t="s">
        <v>1719</v>
      </c>
      <c r="F1239" s="58" t="str">
        <f>IFERROR(VLOOKUP(VENTAS[[#This Row],[Código del producto Vendido]],STOCK[],5,FALSE),"-")</f>
        <v>Zapatillas blanco casual</v>
      </c>
      <c r="G1239" s="58">
        <v>1</v>
      </c>
      <c r="H1239" s="59">
        <v>32</v>
      </c>
      <c r="I1239" s="59">
        <f>VENTAS[[#This Row],[Cantidad]]*VENTAS[[#This Row],[Precio Venta]]</f>
        <v>32</v>
      </c>
      <c r="J1239" s="59">
        <f>IF(VENTAS[[#This Row],[Nombre del Gestor]]&gt;1,  VENTAS[[#This Row],[Total]]*10%, 0)</f>
        <v>3.2</v>
      </c>
      <c r="K1239" s="59">
        <f>IFERROR(VLOOKUP(VENTAS[[#This Row],[Código del producto Vendido]],STOCK[],16,FALSE)*VENTAS[[#This Row],[Cantidad]] + VLOOKUP(VENTAS[[#This Row],[Código del producto Vendido]],STOCK[],19,FALSE)*VENTAS[[#This Row],[Cantidad]],VENTAS[[#This Row],[Total]])</f>
        <v>24.470588235294116</v>
      </c>
      <c r="L1239" s="59">
        <f>VENTAS[[#This Row],[Total]]-VENTAS[[#This Row],[Comisión 10%]]-VENTAS[[#This Row],[Costo SIN Comision]]</f>
        <v>4.3294117647058847</v>
      </c>
      <c r="M1239" s="59"/>
    </row>
    <row r="1240" spans="1:13" ht="20" customHeight="1">
      <c r="A1240" s="56">
        <v>45508</v>
      </c>
      <c r="B1240" s="57"/>
      <c r="C1240" s="57" t="s">
        <v>2858</v>
      </c>
      <c r="D1240" s="57" t="s">
        <v>2488</v>
      </c>
      <c r="E1240" s="57" t="s">
        <v>2596</v>
      </c>
      <c r="F1240" s="58" t="str">
        <f>IFERROR(VLOOKUP(VENTAS[[#This Row],[Código del producto Vendido]],STOCK[],5,FALSE),"-")</f>
        <v>Sandalias carmelitas de moda con correa de velcro</v>
      </c>
      <c r="G1240" s="58">
        <v>1</v>
      </c>
      <c r="H1240" s="59">
        <v>35</v>
      </c>
      <c r="I1240" s="59">
        <f>VENTAS[[#This Row],[Cantidad]]*VENTAS[[#This Row],[Precio Venta]]</f>
        <v>35</v>
      </c>
      <c r="J1240" s="59">
        <f>IF(VENTAS[[#This Row],[Nombre del Gestor]]&gt;1,  VENTAS[[#This Row],[Total]]*10%, 0)</f>
        <v>3.5</v>
      </c>
      <c r="K1240" s="59">
        <f>IFERROR(VLOOKUP(VENTAS[[#This Row],[Código del producto Vendido]],STOCK[],16,FALSE)*VENTAS[[#This Row],[Cantidad]] + VLOOKUP(VENTAS[[#This Row],[Código del producto Vendido]],STOCK[],19,FALSE)*VENTAS[[#This Row],[Cantidad]],VENTAS[[#This Row],[Total]])</f>
        <v>19.47</v>
      </c>
      <c r="L1240" s="59">
        <f>VENTAS[[#This Row],[Total]]-VENTAS[[#This Row],[Comisión 10%]]-VENTAS[[#This Row],[Costo SIN Comision]]</f>
        <v>12.030000000000001</v>
      </c>
      <c r="M1240" s="59"/>
    </row>
    <row r="1241" spans="1:13" ht="20" customHeight="1">
      <c r="A1241" s="56">
        <v>45509</v>
      </c>
      <c r="B1241" s="57"/>
      <c r="C1241" s="57" t="s">
        <v>2859</v>
      </c>
      <c r="D1241" s="57" t="s">
        <v>2488</v>
      </c>
      <c r="E1241" s="57" t="s">
        <v>741</v>
      </c>
      <c r="F1241" s="58" t="str">
        <f>IFERROR(VLOOKUP(VENTAS[[#This Row],[Código del producto Vendido]],STOCK[],5,FALSE),"-")</f>
        <v>Vestido floral de mangas farol</v>
      </c>
      <c r="G1241" s="58">
        <v>1</v>
      </c>
      <c r="H1241" s="59">
        <v>20</v>
      </c>
      <c r="I1241" s="59">
        <f>VENTAS[[#This Row],[Cantidad]]*VENTAS[[#This Row],[Precio Venta]]</f>
        <v>20</v>
      </c>
      <c r="J1241" s="59">
        <f>IF(VENTAS[[#This Row],[Nombre del Gestor]]&gt;1,  VENTAS[[#This Row],[Total]]*10%, 0)</f>
        <v>2</v>
      </c>
      <c r="K1241" s="59">
        <f>IFERROR(VLOOKUP(VENTAS[[#This Row],[Código del producto Vendido]],STOCK[],16,FALSE)*VENTAS[[#This Row],[Cantidad]] + VLOOKUP(VENTAS[[#This Row],[Código del producto Vendido]],STOCK[],19,FALSE)*VENTAS[[#This Row],[Cantidad]],VENTAS[[#This Row],[Total]])</f>
        <v>10.722222222222221</v>
      </c>
      <c r="L1241" s="59">
        <f>VENTAS[[#This Row],[Total]]-VENTAS[[#This Row],[Comisión 10%]]-VENTAS[[#This Row],[Costo SIN Comision]]</f>
        <v>7.2777777777777786</v>
      </c>
      <c r="M1241" s="59"/>
    </row>
    <row r="1242" spans="1:13" ht="20" customHeight="1">
      <c r="A1242" s="56">
        <v>45509</v>
      </c>
      <c r="B1242" s="57"/>
      <c r="C1242" s="57" t="s">
        <v>2860</v>
      </c>
      <c r="D1242" s="57" t="s">
        <v>2488</v>
      </c>
      <c r="E1242" s="57" t="s">
        <v>1466</v>
      </c>
      <c r="F1242" s="58" t="str">
        <f>IFERROR(VLOOKUP(VENTAS[[#This Row],[Código del producto Vendido]],STOCK[],5,FALSE),"-")</f>
        <v>Vestido acanalado de manga larga</v>
      </c>
      <c r="G1242" s="58">
        <v>1</v>
      </c>
      <c r="H1242" s="59">
        <v>25</v>
      </c>
      <c r="I1242" s="59">
        <f>VENTAS[[#This Row],[Cantidad]]*VENTAS[[#This Row],[Precio Venta]]</f>
        <v>25</v>
      </c>
      <c r="J1242" s="59">
        <f>IF(VENTAS[[#This Row],[Nombre del Gestor]]&gt;1,  VENTAS[[#This Row],[Total]]*10%, 0)</f>
        <v>2.5</v>
      </c>
      <c r="K1242" s="59">
        <f>IFERROR(VLOOKUP(VENTAS[[#This Row],[Código del producto Vendido]],STOCK[],16,FALSE)*VENTAS[[#This Row],[Cantidad]] + VLOOKUP(VENTAS[[#This Row],[Código del producto Vendido]],STOCK[],19,FALSE)*VENTAS[[#This Row],[Cantidad]],VENTAS[[#This Row],[Total]])</f>
        <v>18.100000000000001</v>
      </c>
      <c r="L1242" s="59">
        <f>VENTAS[[#This Row],[Total]]-VENTAS[[#This Row],[Comisión 10%]]-VENTAS[[#This Row],[Costo SIN Comision]]</f>
        <v>4.3999999999999986</v>
      </c>
      <c r="M1242" s="59"/>
    </row>
    <row r="1243" spans="1:13" ht="20" customHeight="1">
      <c r="A1243" s="56">
        <v>45510</v>
      </c>
      <c r="B1243" s="57"/>
      <c r="C1243" s="57" t="s">
        <v>2861</v>
      </c>
      <c r="D1243" s="57" t="s">
        <v>2488</v>
      </c>
      <c r="E1243" s="57" t="s">
        <v>2701</v>
      </c>
      <c r="F1243" s="58" t="str">
        <f>IFERROR(VLOOKUP(VENTAS[[#This Row],[Código del producto Vendido]],STOCK[],5,FALSE),"-")</f>
        <v>Sombrero Visera de Verano</v>
      </c>
      <c r="G1243" s="58">
        <v>1</v>
      </c>
      <c r="H1243" s="59">
        <v>15</v>
      </c>
      <c r="I1243" s="59">
        <f>VENTAS[[#This Row],[Cantidad]]*VENTAS[[#This Row],[Precio Venta]]</f>
        <v>15</v>
      </c>
      <c r="J1243" s="59">
        <f>IF(VENTAS[[#This Row],[Nombre del Gestor]]&gt;1,  VENTAS[[#This Row],[Total]]*10%, 0)</f>
        <v>1.5</v>
      </c>
      <c r="K1243" s="59">
        <f>IFERROR(VLOOKUP(VENTAS[[#This Row],[Código del producto Vendido]],STOCK[],16,FALSE)*VENTAS[[#This Row],[Cantidad]] + VLOOKUP(VENTAS[[#This Row],[Código del producto Vendido]],STOCK[],19,FALSE)*VENTAS[[#This Row],[Cantidad]],VENTAS[[#This Row],[Total]])</f>
        <v>6.3599999999999994</v>
      </c>
      <c r="L1243" s="59">
        <f>VENTAS[[#This Row],[Total]]-VENTAS[[#This Row],[Comisión 10%]]-VENTAS[[#This Row],[Costo SIN Comision]]</f>
        <v>7.1400000000000006</v>
      </c>
      <c r="M1243" s="59"/>
    </row>
    <row r="1244" spans="1:13" ht="20" customHeight="1">
      <c r="A1244" s="56">
        <v>45510</v>
      </c>
      <c r="B1244" s="57"/>
      <c r="C1244" s="57" t="s">
        <v>2861</v>
      </c>
      <c r="D1244" s="57" t="s">
        <v>2488</v>
      </c>
      <c r="E1244" s="57" t="s">
        <v>2328</v>
      </c>
      <c r="F1244" s="58" t="str">
        <f>IFERROR(VLOOKUP(VENTAS[[#This Row],[Código del producto Vendido]],STOCK[],5,FALSE),"-")</f>
        <v>Bolso de lienzo estampado de corazón</v>
      </c>
      <c r="G1244" s="58">
        <v>1</v>
      </c>
      <c r="H1244" s="59">
        <v>12</v>
      </c>
      <c r="I1244" s="59">
        <f>VENTAS[[#This Row],[Cantidad]]*VENTAS[[#This Row],[Precio Venta]]</f>
        <v>12</v>
      </c>
      <c r="J1244" s="59">
        <f>IF(VENTAS[[#This Row],[Nombre del Gestor]]&gt;1,  VENTAS[[#This Row],[Total]]*10%, 0)</f>
        <v>1.2000000000000002</v>
      </c>
      <c r="K1244" s="59">
        <f>IFERROR(VLOOKUP(VENTAS[[#This Row],[Código del producto Vendido]],STOCK[],16,FALSE)*VENTAS[[#This Row],[Cantidad]] + VLOOKUP(VENTAS[[#This Row],[Código del producto Vendido]],STOCK[],19,FALSE)*VENTAS[[#This Row],[Cantidad]],VENTAS[[#This Row],[Total]])</f>
        <v>4.2299999999999995</v>
      </c>
      <c r="L1244" s="59">
        <f>VENTAS[[#This Row],[Total]]-VENTAS[[#This Row],[Comisión 10%]]-VENTAS[[#This Row],[Costo SIN Comision]]</f>
        <v>6.5700000000000012</v>
      </c>
      <c r="M1244" s="59"/>
    </row>
    <row r="1245" spans="1:13" ht="20" customHeight="1">
      <c r="A1245" s="56">
        <v>45511</v>
      </c>
      <c r="B1245" s="57"/>
      <c r="C1245" s="57" t="s">
        <v>2862</v>
      </c>
      <c r="D1245" s="57" t="s">
        <v>2488</v>
      </c>
      <c r="E1245" s="57" t="s">
        <v>2680</v>
      </c>
      <c r="F1245" s="58" t="str">
        <f>IFERROR(VLOOKUP(VENTAS[[#This Row],[Código del producto Vendido]],STOCK[],5,FALSE),"-")</f>
        <v>Pullover corto unicolor carmelita</v>
      </c>
      <c r="G1245" s="58">
        <v>1</v>
      </c>
      <c r="H1245" s="59">
        <v>10</v>
      </c>
      <c r="I1245" s="59">
        <f>VENTAS[[#This Row],[Cantidad]]*VENTAS[[#This Row],[Precio Venta]]</f>
        <v>10</v>
      </c>
      <c r="J1245" s="59">
        <f>IF(VENTAS[[#This Row],[Nombre del Gestor]]&gt;1,  VENTAS[[#This Row],[Total]]*10%, 0)</f>
        <v>1</v>
      </c>
      <c r="K1245" s="59">
        <f>IFERROR(VLOOKUP(VENTAS[[#This Row],[Código del producto Vendido]],STOCK[],16,FALSE)*VENTAS[[#This Row],[Cantidad]] + VLOOKUP(VENTAS[[#This Row],[Código del producto Vendido]],STOCK[],19,FALSE)*VENTAS[[#This Row],[Cantidad]],VENTAS[[#This Row],[Total]])</f>
        <v>4.32</v>
      </c>
      <c r="L1245" s="59">
        <f>VENTAS[[#This Row],[Total]]-VENTAS[[#This Row],[Comisión 10%]]-VENTAS[[#This Row],[Costo SIN Comision]]</f>
        <v>4.68</v>
      </c>
      <c r="M1245" s="59"/>
    </row>
    <row r="1246" spans="1:13" ht="20" customHeight="1">
      <c r="A1246" s="56">
        <v>45511</v>
      </c>
      <c r="B1246" s="57"/>
      <c r="C1246" s="57" t="s">
        <v>2862</v>
      </c>
      <c r="D1246" s="57" t="s">
        <v>2488</v>
      </c>
      <c r="E1246" s="57" t="s">
        <v>2688</v>
      </c>
      <c r="F1246" s="58" t="str">
        <f>IFERROR(VLOOKUP(VENTAS[[#This Row],[Código del producto Vendido]],STOCK[],5,FALSE),"-")</f>
        <v>Pullover corto unicolor beige</v>
      </c>
      <c r="G1246" s="58">
        <v>1</v>
      </c>
      <c r="H1246" s="59">
        <v>10</v>
      </c>
      <c r="I1246" s="59">
        <f>VENTAS[[#This Row],[Cantidad]]*VENTAS[[#This Row],[Precio Venta]]</f>
        <v>10</v>
      </c>
      <c r="J1246" s="59">
        <f>IF(VENTAS[[#This Row],[Nombre del Gestor]]&gt;1,  VENTAS[[#This Row],[Total]]*10%, 0)</f>
        <v>1</v>
      </c>
      <c r="K1246" s="59">
        <f>IFERROR(VLOOKUP(VENTAS[[#This Row],[Código del producto Vendido]],STOCK[],16,FALSE)*VENTAS[[#This Row],[Cantidad]] + VLOOKUP(VENTAS[[#This Row],[Código del producto Vendido]],STOCK[],19,FALSE)*VENTAS[[#This Row],[Cantidad]],VENTAS[[#This Row],[Total]])</f>
        <v>4.32</v>
      </c>
      <c r="L1246" s="59">
        <f>VENTAS[[#This Row],[Total]]-VENTAS[[#This Row],[Comisión 10%]]-VENTAS[[#This Row],[Costo SIN Comision]]</f>
        <v>4.68</v>
      </c>
      <c r="M1246" s="59"/>
    </row>
    <row r="1247" spans="1:13" ht="20" customHeight="1">
      <c r="A1247" s="56">
        <v>45511</v>
      </c>
      <c r="B1247" s="57"/>
      <c r="C1247" s="57" t="s">
        <v>2864</v>
      </c>
      <c r="D1247" s="57" t="s">
        <v>2488</v>
      </c>
      <c r="E1247" s="57" t="s">
        <v>736</v>
      </c>
      <c r="F1247" s="58" t="str">
        <f>IFERROR(VLOOKUP(VENTAS[[#This Row],[Código del producto Vendido]],STOCK[],5,FALSE),"-")</f>
        <v>Top corsetero asimétrico</v>
      </c>
      <c r="G1247" s="58">
        <v>1</v>
      </c>
      <c r="H1247" s="59">
        <v>9</v>
      </c>
      <c r="I1247" s="59">
        <f>VENTAS[[#This Row],[Cantidad]]*VENTAS[[#This Row],[Precio Venta]]</f>
        <v>9</v>
      </c>
      <c r="J1247" s="59">
        <f>IF(VENTAS[[#This Row],[Nombre del Gestor]]&gt;1,  VENTAS[[#This Row],[Total]]*10%, 0)</f>
        <v>0.9</v>
      </c>
      <c r="K1247" s="59">
        <f>IFERROR(VLOOKUP(VENTAS[[#This Row],[Código del producto Vendido]],STOCK[],16,FALSE)*VENTAS[[#This Row],[Cantidad]] + VLOOKUP(VENTAS[[#This Row],[Código del producto Vendido]],STOCK[],19,FALSE)*VENTAS[[#This Row],[Cantidad]],VENTAS[[#This Row],[Total]])</f>
        <v>5.5683333333333334</v>
      </c>
      <c r="L1247" s="59">
        <f>VENTAS[[#This Row],[Total]]-VENTAS[[#This Row],[Comisión 10%]]-VENTAS[[#This Row],[Costo SIN Comision]]</f>
        <v>2.5316666666666663</v>
      </c>
      <c r="M1247" s="59"/>
    </row>
    <row r="1248" spans="1:13" ht="20" customHeight="1">
      <c r="A1248" s="56">
        <v>45516</v>
      </c>
      <c r="B1248" s="57"/>
      <c r="C1248" s="57" t="s">
        <v>2865</v>
      </c>
      <c r="D1248" s="57" t="s">
        <v>2488</v>
      </c>
      <c r="E1248" s="57" t="s">
        <v>2647</v>
      </c>
      <c r="F1248" s="58" t="str">
        <f>IFERROR(VLOOKUP(VENTAS[[#This Row],[Código del producto Vendido]],STOCK[],5,FALSE),"-")</f>
        <v>Blusa blanca de lazos y manga abullonada</v>
      </c>
      <c r="G1248" s="58">
        <v>1</v>
      </c>
      <c r="H1248" s="59">
        <v>18</v>
      </c>
      <c r="I1248" s="59">
        <f>VENTAS[[#This Row],[Cantidad]]*VENTAS[[#This Row],[Precio Venta]]</f>
        <v>18</v>
      </c>
      <c r="J1248" s="59">
        <f>IF(VENTAS[[#This Row],[Nombre del Gestor]]&gt;1,  VENTAS[[#This Row],[Total]]*10%, 0)</f>
        <v>1.8</v>
      </c>
      <c r="K1248" s="59">
        <f>IFERROR(VLOOKUP(VENTAS[[#This Row],[Código del producto Vendido]],STOCK[],16,FALSE)*VENTAS[[#This Row],[Cantidad]] + VLOOKUP(VENTAS[[#This Row],[Código del producto Vendido]],STOCK[],19,FALSE)*VENTAS[[#This Row],[Cantidad]],VENTAS[[#This Row],[Total]])</f>
        <v>10.940000000000001</v>
      </c>
      <c r="L1248" s="59">
        <f>VENTAS[[#This Row],[Total]]-VENTAS[[#This Row],[Comisión 10%]]-VENTAS[[#This Row],[Costo SIN Comision]]</f>
        <v>5.259999999999998</v>
      </c>
      <c r="M1248" s="59"/>
    </row>
    <row r="1249" spans="1:13" ht="20" customHeight="1">
      <c r="A1249" s="56">
        <v>45521</v>
      </c>
      <c r="B1249" s="57"/>
      <c r="C1249" s="57" t="s">
        <v>3056</v>
      </c>
      <c r="D1249" s="57" t="s">
        <v>2488</v>
      </c>
      <c r="E1249" s="57" t="s">
        <v>2717</v>
      </c>
      <c r="F1249" s="58" t="str">
        <f>IFERROR(VLOOKUP(VENTAS[[#This Row],[Código del producto Vendido]],STOCK[],5,FALSE),"-")</f>
        <v>Vestido Camisola con estampado de flores y tirantes cruzados</v>
      </c>
      <c r="G1249" s="58">
        <v>1</v>
      </c>
      <c r="H1249" s="59">
        <v>25</v>
      </c>
      <c r="I1249" s="59">
        <f>VENTAS[[#This Row],[Cantidad]]*VENTAS[[#This Row],[Precio Venta]]</f>
        <v>25</v>
      </c>
      <c r="J1249" s="59">
        <f>IF(VENTAS[[#This Row],[Nombre del Gestor]]&gt;1,  VENTAS[[#This Row],[Total]]*10%, 0)</f>
        <v>2.5</v>
      </c>
      <c r="K1249" s="59">
        <f>IFERROR(VLOOKUP(VENTAS[[#This Row],[Código del producto Vendido]],STOCK[],16,FALSE)*VENTAS[[#This Row],[Cantidad]] + VLOOKUP(VENTAS[[#This Row],[Código del producto Vendido]],STOCK[],19,FALSE)*VENTAS[[#This Row],[Cantidad]],VENTAS[[#This Row],[Total]])</f>
        <v>12.940000000000001</v>
      </c>
      <c r="L1249" s="59">
        <f>VENTAS[[#This Row],[Total]]-VENTAS[[#This Row],[Comisión 10%]]-VENTAS[[#This Row],[Costo SIN Comision]]</f>
        <v>9.5599999999999987</v>
      </c>
      <c r="M1249" s="59"/>
    </row>
    <row r="1250" spans="1:13" ht="20" customHeight="1">
      <c r="A1250" s="56">
        <v>45523</v>
      </c>
      <c r="B1250" s="57"/>
      <c r="C1250" s="57" t="s">
        <v>2866</v>
      </c>
      <c r="D1250" s="57" t="s">
        <v>2488</v>
      </c>
      <c r="E1250" s="57" t="s">
        <v>653</v>
      </c>
      <c r="F1250" s="58" t="str">
        <f>IFERROR(VLOOKUP(VENTAS[[#This Row],[Código del producto Vendido]],STOCK[],5,FALSE),"-")</f>
        <v>Conjunto top corto y pantalones</v>
      </c>
      <c r="G1250" s="58">
        <v>1</v>
      </c>
      <c r="H1250" s="59">
        <v>28</v>
      </c>
      <c r="I1250" s="59">
        <f>VENTAS[[#This Row],[Cantidad]]*VENTAS[[#This Row],[Precio Venta]]</f>
        <v>28</v>
      </c>
      <c r="J1250" s="59">
        <f>IF(VENTAS[[#This Row],[Nombre del Gestor]]&gt;1,  VENTAS[[#This Row],[Total]]*10%, 0)</f>
        <v>2.8000000000000003</v>
      </c>
      <c r="K1250" s="59">
        <f>IFERROR(VLOOKUP(VENTAS[[#This Row],[Código del producto Vendido]],STOCK[],16,FALSE)*VENTAS[[#This Row],[Cantidad]] + VLOOKUP(VENTAS[[#This Row],[Código del producto Vendido]],STOCK[],19,FALSE)*VENTAS[[#This Row],[Cantidad]],VENTAS[[#This Row],[Total]])</f>
        <v>18</v>
      </c>
      <c r="L1250" s="59">
        <f>VENTAS[[#This Row],[Total]]-VENTAS[[#This Row],[Comisión 10%]]-VENTAS[[#This Row],[Costo SIN Comision]]</f>
        <v>7.1999999999999993</v>
      </c>
      <c r="M1250" s="59"/>
    </row>
    <row r="1251" spans="1:13" ht="20" customHeight="1">
      <c r="A1251" s="56">
        <v>45524</v>
      </c>
      <c r="B1251" s="57"/>
      <c r="C1251" s="57" t="s">
        <v>2867</v>
      </c>
      <c r="D1251" s="57" t="s">
        <v>2488</v>
      </c>
      <c r="E1251" s="57" t="s">
        <v>1699</v>
      </c>
      <c r="F1251" s="58" t="str">
        <f>IFERROR(VLOOKUP(VENTAS[[#This Row],[Código del producto Vendido]],STOCK[],5,FALSE),"-")</f>
        <v xml:space="preserve">Vestido chaleco blazer </v>
      </c>
      <c r="G1251" s="58">
        <v>1</v>
      </c>
      <c r="H1251" s="59">
        <v>35</v>
      </c>
      <c r="I1251" s="59">
        <f>VENTAS[[#This Row],[Cantidad]]*VENTAS[[#This Row],[Precio Venta]]</f>
        <v>35</v>
      </c>
      <c r="J1251" s="59">
        <f>IF(VENTAS[[#This Row],[Nombre del Gestor]]&gt;1,  VENTAS[[#This Row],[Total]]*10%, 0)</f>
        <v>3.5</v>
      </c>
      <c r="K1251" s="59">
        <f>IFERROR(VLOOKUP(VENTAS[[#This Row],[Código del producto Vendido]],STOCK[],16,FALSE)*VENTAS[[#This Row],[Cantidad]] + VLOOKUP(VENTAS[[#This Row],[Código del producto Vendido]],STOCK[],19,FALSE)*VENTAS[[#This Row],[Cantidad]],VENTAS[[#This Row],[Total]])</f>
        <v>22.941176470588236</v>
      </c>
      <c r="L1251" s="59">
        <f>VENTAS[[#This Row],[Total]]-VENTAS[[#This Row],[Comisión 10%]]-VENTAS[[#This Row],[Costo SIN Comision]]</f>
        <v>8.5588235294117645</v>
      </c>
      <c r="M1251" s="59"/>
    </row>
    <row r="1252" spans="1:13" ht="20" customHeight="1">
      <c r="A1252" s="56">
        <v>45525</v>
      </c>
      <c r="B1252" s="57"/>
      <c r="C1252" s="57" t="s">
        <v>2868</v>
      </c>
      <c r="D1252" s="57" t="s">
        <v>2488</v>
      </c>
      <c r="E1252" s="57" t="s">
        <v>2719</v>
      </c>
      <c r="F1252" s="58" t="str">
        <f>IFERROR(VLOOKUP(VENTAS[[#This Row],[Código del producto Vendido]],STOCK[],5,FALSE),"-")</f>
        <v>Vestido Camisola con estampado de flores y tirantes cruzados</v>
      </c>
      <c r="G1252" s="58">
        <v>1</v>
      </c>
      <c r="H1252" s="59">
        <v>25</v>
      </c>
      <c r="I1252" s="59">
        <f>VENTAS[[#This Row],[Cantidad]]*VENTAS[[#This Row],[Precio Venta]]</f>
        <v>25</v>
      </c>
      <c r="J1252" s="59">
        <f>IF(VENTAS[[#This Row],[Nombre del Gestor]]&gt;1,  VENTAS[[#This Row],[Total]]*10%, 0)</f>
        <v>2.5</v>
      </c>
      <c r="K1252" s="59">
        <f>IFERROR(VLOOKUP(VENTAS[[#This Row],[Código del producto Vendido]],STOCK[],16,FALSE)*VENTAS[[#This Row],[Cantidad]] + VLOOKUP(VENTAS[[#This Row],[Código del producto Vendido]],STOCK[],19,FALSE)*VENTAS[[#This Row],[Cantidad]],VENTAS[[#This Row],[Total]])</f>
        <v>12.940000000000001</v>
      </c>
      <c r="L1252" s="59">
        <f>VENTAS[[#This Row],[Total]]-VENTAS[[#This Row],[Comisión 10%]]-VENTAS[[#This Row],[Costo SIN Comision]]</f>
        <v>9.5599999999999987</v>
      </c>
      <c r="M1252" s="59"/>
    </row>
    <row r="1253" spans="1:13" ht="20" customHeight="1">
      <c r="A1253" s="56">
        <v>45527</v>
      </c>
      <c r="B1253" s="57"/>
      <c r="C1253" s="57" t="s">
        <v>2869</v>
      </c>
      <c r="D1253" s="57" t="s">
        <v>2488</v>
      </c>
      <c r="E1253" s="57" t="s">
        <v>2685</v>
      </c>
      <c r="F1253" s="58" t="str">
        <f>IFERROR(VLOOKUP(VENTAS[[#This Row],[Código del producto Vendido]],STOCK[],5,FALSE),"-")</f>
        <v>Pullover corto unicolor blanco</v>
      </c>
      <c r="G1253" s="58">
        <v>1</v>
      </c>
      <c r="H1253" s="59">
        <v>10</v>
      </c>
      <c r="I1253" s="59">
        <f>VENTAS[[#This Row],[Cantidad]]*VENTAS[[#This Row],[Precio Venta]]</f>
        <v>10</v>
      </c>
      <c r="J1253" s="59">
        <f>IF(VENTAS[[#This Row],[Nombre del Gestor]]&gt;1,  VENTAS[[#This Row],[Total]]*10%, 0)</f>
        <v>1</v>
      </c>
      <c r="K1253" s="59">
        <f>IFERROR(VLOOKUP(VENTAS[[#This Row],[Código del producto Vendido]],STOCK[],16,FALSE)*VENTAS[[#This Row],[Cantidad]] + VLOOKUP(VENTAS[[#This Row],[Código del producto Vendido]],STOCK[],19,FALSE)*VENTAS[[#This Row],[Cantidad]],VENTAS[[#This Row],[Total]])</f>
        <v>4.32</v>
      </c>
      <c r="L1253" s="59">
        <f>VENTAS[[#This Row],[Total]]-VENTAS[[#This Row],[Comisión 10%]]-VENTAS[[#This Row],[Costo SIN Comision]]</f>
        <v>4.68</v>
      </c>
      <c r="M1253" s="59"/>
    </row>
    <row r="1254" spans="1:13" ht="20" customHeight="1">
      <c r="A1254" s="56">
        <v>45527</v>
      </c>
      <c r="B1254" s="57"/>
      <c r="C1254" s="57" t="s">
        <v>2869</v>
      </c>
      <c r="D1254" s="57" t="s">
        <v>2488</v>
      </c>
      <c r="E1254" s="57" t="s">
        <v>1466</v>
      </c>
      <c r="F1254" s="58" t="str">
        <f>IFERROR(VLOOKUP(VENTAS[[#This Row],[Código del producto Vendido]],STOCK[],5,FALSE),"-")</f>
        <v>Vestido acanalado de manga larga</v>
      </c>
      <c r="G1254" s="58">
        <v>1</v>
      </c>
      <c r="H1254" s="59">
        <v>25</v>
      </c>
      <c r="I1254" s="59">
        <f>VENTAS[[#This Row],[Cantidad]]*VENTAS[[#This Row],[Precio Venta]]</f>
        <v>25</v>
      </c>
      <c r="J1254" s="59">
        <f>IF(VENTAS[[#This Row],[Nombre del Gestor]]&gt;1,  VENTAS[[#This Row],[Total]]*10%, 0)</f>
        <v>2.5</v>
      </c>
      <c r="K1254" s="59">
        <f>IFERROR(VLOOKUP(VENTAS[[#This Row],[Código del producto Vendido]],STOCK[],16,FALSE)*VENTAS[[#This Row],[Cantidad]] + VLOOKUP(VENTAS[[#This Row],[Código del producto Vendido]],STOCK[],19,FALSE)*VENTAS[[#This Row],[Cantidad]],VENTAS[[#This Row],[Total]])</f>
        <v>18.100000000000001</v>
      </c>
      <c r="L1254" s="59">
        <f>VENTAS[[#This Row],[Total]]-VENTAS[[#This Row],[Comisión 10%]]-VENTAS[[#This Row],[Costo SIN Comision]]</f>
        <v>4.3999999999999986</v>
      </c>
      <c r="M1254" s="59"/>
    </row>
    <row r="1255" spans="1:13" ht="20" customHeight="1">
      <c r="A1255" s="56">
        <v>45528</v>
      </c>
      <c r="B1255" s="57"/>
      <c r="C1255" s="57" t="s">
        <v>2870</v>
      </c>
      <c r="D1255" s="57" t="s">
        <v>2488</v>
      </c>
      <c r="E1255" s="57" t="s">
        <v>836</v>
      </c>
      <c r="F1255" s="58" t="str">
        <f>IFERROR(VLOOKUP(VENTAS[[#This Row],[Código del producto Vendido]],STOCK[],5,FALSE),"-")</f>
        <v>Vestido venturina</v>
      </c>
      <c r="G1255" s="58">
        <v>1</v>
      </c>
      <c r="H1255" s="59">
        <v>16</v>
      </c>
      <c r="I1255" s="59">
        <f>VENTAS[[#This Row],[Cantidad]]*VENTAS[[#This Row],[Precio Venta]]</f>
        <v>16</v>
      </c>
      <c r="J1255" s="59">
        <f>IF(VENTAS[[#This Row],[Nombre del Gestor]]&gt;1,  VENTAS[[#This Row],[Total]]*10%, 0)</f>
        <v>1.6</v>
      </c>
      <c r="K1255" s="59">
        <f>IFERROR(VLOOKUP(VENTAS[[#This Row],[Código del producto Vendido]],STOCK[],16,FALSE)*VENTAS[[#This Row],[Cantidad]] + VLOOKUP(VENTAS[[#This Row],[Código del producto Vendido]],STOCK[],19,FALSE)*VENTAS[[#This Row],[Cantidad]],VENTAS[[#This Row],[Total]])</f>
        <v>9.1111111111111107</v>
      </c>
      <c r="L1255" s="59">
        <f>VENTAS[[#This Row],[Total]]-VENTAS[[#This Row],[Comisión 10%]]-VENTAS[[#This Row],[Costo SIN Comision]]</f>
        <v>5.2888888888888896</v>
      </c>
      <c r="M1255" s="59"/>
    </row>
    <row r="1256" spans="1:13" ht="20" customHeight="1">
      <c r="A1256" s="56">
        <v>45509</v>
      </c>
      <c r="B1256" s="57"/>
      <c r="C1256" s="57" t="s">
        <v>2871</v>
      </c>
      <c r="D1256" s="57" t="s">
        <v>2498</v>
      </c>
      <c r="E1256" s="57" t="s">
        <v>2664</v>
      </c>
      <c r="F1256" s="58" t="str">
        <f>IFERROR(VLOOKUP(VENTAS[[#This Row],[Código del producto Vendido]],STOCK[],5,FALSE),"-")</f>
        <v>Bolso pequeño estilo old money</v>
      </c>
      <c r="G1256" s="58">
        <v>1</v>
      </c>
      <c r="H1256" s="59">
        <v>20</v>
      </c>
      <c r="I1256" s="59">
        <f>VENTAS[[#This Row],[Cantidad]]*VENTAS[[#This Row],[Precio Venta]]</f>
        <v>20</v>
      </c>
      <c r="J1256" s="59">
        <f>IF(VENTAS[[#This Row],[Nombre del Gestor]]&gt;1,  VENTAS[[#This Row],[Total]]*10%, 0)</f>
        <v>2</v>
      </c>
      <c r="K1256" s="59">
        <f>IFERROR(VLOOKUP(VENTAS[[#This Row],[Código del producto Vendido]],STOCK[],16,FALSE)*VENTAS[[#This Row],[Cantidad]] + VLOOKUP(VENTAS[[#This Row],[Código del producto Vendido]],STOCK[],19,FALSE)*VENTAS[[#This Row],[Cantidad]],VENTAS[[#This Row],[Total]])</f>
        <v>11.49</v>
      </c>
      <c r="L1256" s="59">
        <f>VENTAS[[#This Row],[Total]]-VENTAS[[#This Row],[Comisión 10%]]-VENTAS[[#This Row],[Costo SIN Comision]]</f>
        <v>6.51</v>
      </c>
      <c r="M1256" s="59"/>
    </row>
    <row r="1257" spans="1:13" ht="20" customHeight="1">
      <c r="A1257" s="56">
        <v>45526</v>
      </c>
      <c r="B1257" s="57"/>
      <c r="C1257" s="57" t="s">
        <v>2855</v>
      </c>
      <c r="D1257" s="57"/>
      <c r="E1257" s="57" t="s">
        <v>2667</v>
      </c>
      <c r="F1257" s="58" t="str">
        <f>IFERROR(VLOOKUP(VENTAS[[#This Row],[Código del producto Vendido]],STOCK[],5,FALSE),"-")</f>
        <v>Bolso media luna de rafia de tamaño medio</v>
      </c>
      <c r="G1257" s="58">
        <v>1</v>
      </c>
      <c r="H1257" s="59">
        <v>22</v>
      </c>
      <c r="I1257" s="59">
        <f>VENTAS[[#This Row],[Cantidad]]*VENTAS[[#This Row],[Precio Venta]]</f>
        <v>22</v>
      </c>
      <c r="J1257" s="59">
        <f>IF(VENTAS[[#This Row],[Nombre del Gestor]]&gt;1,  VENTAS[[#This Row],[Total]]*10%, 0)</f>
        <v>0</v>
      </c>
      <c r="K1257" s="59">
        <f>IFERROR(VLOOKUP(VENTAS[[#This Row],[Código del producto Vendido]],STOCK[],16,FALSE)*VENTAS[[#This Row],[Cantidad]] + VLOOKUP(VENTAS[[#This Row],[Código del producto Vendido]],STOCK[],19,FALSE)*VENTAS[[#This Row],[Cantidad]],VENTAS[[#This Row],[Total]])</f>
        <v>12.83</v>
      </c>
      <c r="L1257" s="59">
        <f>VENTAS[[#This Row],[Total]]-VENTAS[[#This Row],[Comisión 10%]]-VENTAS[[#This Row],[Costo SIN Comision]]</f>
        <v>9.17</v>
      </c>
      <c r="M1257" s="59"/>
    </row>
    <row r="1258" spans="1:13" ht="20" customHeight="1">
      <c r="A1258" s="56">
        <v>45509</v>
      </c>
      <c r="B1258" s="57"/>
      <c r="C1258" s="57" t="s">
        <v>2871</v>
      </c>
      <c r="D1258" s="57" t="s">
        <v>2498</v>
      </c>
      <c r="E1258" s="57" t="s">
        <v>2650</v>
      </c>
      <c r="F1258" s="58" t="str">
        <f>IFERROR(VLOOKUP(VENTAS[[#This Row],[Código del producto Vendido]],STOCK[],5,FALSE),"-")</f>
        <v xml:space="preserve">Bolso tejido redondo de gran capidad </v>
      </c>
      <c r="G1258" s="58">
        <v>1</v>
      </c>
      <c r="H1258" s="59">
        <v>25</v>
      </c>
      <c r="I1258" s="59">
        <f>VENTAS[[#This Row],[Cantidad]]*VENTAS[[#This Row],[Precio Venta]]</f>
        <v>25</v>
      </c>
      <c r="J1258" s="59">
        <f>IF(VENTAS[[#This Row],[Nombre del Gestor]]&gt;1,  VENTAS[[#This Row],[Total]]*10%, 0)</f>
        <v>2.5</v>
      </c>
      <c r="K1258" s="59">
        <f>IFERROR(VLOOKUP(VENTAS[[#This Row],[Código del producto Vendido]],STOCK[],16,FALSE)*VENTAS[[#This Row],[Cantidad]] + VLOOKUP(VENTAS[[#This Row],[Código del producto Vendido]],STOCK[],19,FALSE)*VENTAS[[#This Row],[Cantidad]],VENTAS[[#This Row],[Total]])</f>
        <v>11.67</v>
      </c>
      <c r="L1258" s="59">
        <f>VENTAS[[#This Row],[Total]]-VENTAS[[#This Row],[Comisión 10%]]-VENTAS[[#This Row],[Costo SIN Comision]]</f>
        <v>10.83</v>
      </c>
      <c r="M1258" s="59"/>
    </row>
    <row r="1259" spans="1:13" ht="20" customHeight="1">
      <c r="A1259" s="56">
        <v>45520</v>
      </c>
      <c r="B1259" s="57"/>
      <c r="C1259" s="57" t="s">
        <v>2872</v>
      </c>
      <c r="D1259" s="57" t="s">
        <v>2498</v>
      </c>
      <c r="E1259" s="57" t="s">
        <v>2307</v>
      </c>
      <c r="F1259" s="58" t="str">
        <f>IFERROR(VLOOKUP(VENTAS[[#This Row],[Código del producto Vendido]],STOCK[],5,FALSE),"-")</f>
        <v>Set de bikini con cobertor de playa</v>
      </c>
      <c r="G1259" s="58">
        <v>1</v>
      </c>
      <c r="H1259" s="59">
        <v>25</v>
      </c>
      <c r="I1259" s="59">
        <f>VENTAS[[#This Row],[Cantidad]]*VENTAS[[#This Row],[Precio Venta]]</f>
        <v>25</v>
      </c>
      <c r="J1259" s="59">
        <f>IF(VENTAS[[#This Row],[Nombre del Gestor]]&gt;1,  VENTAS[[#This Row],[Total]]*10%, 0)</f>
        <v>2.5</v>
      </c>
      <c r="K1259" s="59">
        <f>IFERROR(VLOOKUP(VENTAS[[#This Row],[Código del producto Vendido]],STOCK[],16,FALSE)*VENTAS[[#This Row],[Cantidad]] + VLOOKUP(VENTAS[[#This Row],[Código del producto Vendido]],STOCK[],19,FALSE)*VENTAS[[#This Row],[Cantidad]],VENTAS[[#This Row],[Total]])</f>
        <v>11.65</v>
      </c>
      <c r="L1259" s="59">
        <f>VENTAS[[#This Row],[Total]]-VENTAS[[#This Row],[Comisión 10%]]-VENTAS[[#This Row],[Costo SIN Comision]]</f>
        <v>10.85</v>
      </c>
      <c r="M1259" s="59"/>
    </row>
    <row r="1260" spans="1:13" ht="20" customHeight="1">
      <c r="A1260" s="56">
        <v>45513</v>
      </c>
      <c r="B1260" s="57"/>
      <c r="C1260" s="57" t="s">
        <v>2873</v>
      </c>
      <c r="D1260" s="57" t="s">
        <v>2500</v>
      </c>
      <c r="E1260" s="57" t="s">
        <v>2742</v>
      </c>
      <c r="F1260" s="58" t="str">
        <f>IFERROR(VLOOKUP(VENTAS[[#This Row],[Código del producto Vendido]],STOCK[],5,FALSE),"-")</f>
        <v>Bolso verano de rafia en bloque de color</v>
      </c>
      <c r="G1260" s="58">
        <v>1</v>
      </c>
      <c r="H1260" s="59">
        <v>22</v>
      </c>
      <c r="I1260" s="59">
        <f>VENTAS[[#This Row],[Cantidad]]*VENTAS[[#This Row],[Precio Venta]]</f>
        <v>22</v>
      </c>
      <c r="J1260" s="59">
        <f>IF(VENTAS[[#This Row],[Nombre del Gestor]]&gt;1,  VENTAS[[#This Row],[Total]]*10%, 0)</f>
        <v>2.2000000000000002</v>
      </c>
      <c r="K1260" s="59">
        <f>IFERROR(VLOOKUP(VENTAS[[#This Row],[Código del producto Vendido]],STOCK[],16,FALSE)*VENTAS[[#This Row],[Cantidad]] + VLOOKUP(VENTAS[[#This Row],[Código del producto Vendido]],STOCK[],19,FALSE)*VENTAS[[#This Row],[Cantidad]],VENTAS[[#This Row],[Total]])</f>
        <v>5.96</v>
      </c>
      <c r="L1260" s="59">
        <f>VENTAS[[#This Row],[Total]]-VENTAS[[#This Row],[Comisión 10%]]-VENTAS[[#This Row],[Costo SIN Comision]]</f>
        <v>13.84</v>
      </c>
      <c r="M1260" s="59"/>
    </row>
    <row r="1261" spans="1:13" ht="20" customHeight="1">
      <c r="A1261" s="56">
        <v>45508</v>
      </c>
      <c r="B1261" s="57"/>
      <c r="C1261" s="57" t="s">
        <v>2874</v>
      </c>
      <c r="D1261" s="57" t="s">
        <v>2498</v>
      </c>
      <c r="E1261" s="57" t="s">
        <v>2806</v>
      </c>
      <c r="F1261" s="58" t="str">
        <f>IFERROR(VLOOKUP(VENTAS[[#This Row],[Código del producto Vendido]],STOCK[],5,FALSE),"-")</f>
        <v>Traje de baño clásico en bloque de color de talle alto</v>
      </c>
      <c r="G1261" s="58">
        <v>1</v>
      </c>
      <c r="H1261" s="59">
        <v>28</v>
      </c>
      <c r="I1261" s="59">
        <f>VENTAS[[#This Row],[Cantidad]]*VENTAS[[#This Row],[Precio Venta]]</f>
        <v>28</v>
      </c>
      <c r="J1261" s="59">
        <f>IF(VENTAS[[#This Row],[Nombre del Gestor]]&gt;1,  VENTAS[[#This Row],[Total]]*10%, 0)</f>
        <v>2.8000000000000003</v>
      </c>
      <c r="K1261" s="59">
        <f>IFERROR(VLOOKUP(VENTAS[[#This Row],[Código del producto Vendido]],STOCK[],16,FALSE)*VENTAS[[#This Row],[Cantidad]] + VLOOKUP(VENTAS[[#This Row],[Código del producto Vendido]],STOCK[],19,FALSE)*VENTAS[[#This Row],[Cantidad]],VENTAS[[#This Row],[Total]])</f>
        <v>10.4</v>
      </c>
      <c r="L1261" s="59">
        <f>VENTAS[[#This Row],[Total]]-VENTAS[[#This Row],[Comisión 10%]]-VENTAS[[#This Row],[Costo SIN Comision]]</f>
        <v>14.799999999999999</v>
      </c>
      <c r="M1261" s="59"/>
    </row>
    <row r="1262" spans="1:13" ht="20" customHeight="1">
      <c r="A1262" s="56">
        <v>45512</v>
      </c>
      <c r="B1262" s="57"/>
      <c r="C1262" s="57" t="s">
        <v>2875</v>
      </c>
      <c r="D1262" s="57" t="s">
        <v>2498</v>
      </c>
      <c r="E1262" s="57" t="s">
        <v>2647</v>
      </c>
      <c r="F1262" s="58" t="str">
        <f>IFERROR(VLOOKUP(VENTAS[[#This Row],[Código del producto Vendido]],STOCK[],5,FALSE),"-")</f>
        <v>Blusa blanca de lazos y manga abullonada</v>
      </c>
      <c r="G1262" s="58">
        <v>1</v>
      </c>
      <c r="H1262" s="59">
        <v>18</v>
      </c>
      <c r="I1262" s="59">
        <f>VENTAS[[#This Row],[Cantidad]]*VENTAS[[#This Row],[Precio Venta]]</f>
        <v>18</v>
      </c>
      <c r="J1262" s="59">
        <f>IF(VENTAS[[#This Row],[Nombre del Gestor]]&gt;1,  VENTAS[[#This Row],[Total]]*10%, 0)</f>
        <v>1.8</v>
      </c>
      <c r="K1262" s="59">
        <f>IFERROR(VLOOKUP(VENTAS[[#This Row],[Código del producto Vendido]],STOCK[],16,FALSE)*VENTAS[[#This Row],[Cantidad]] + VLOOKUP(VENTAS[[#This Row],[Código del producto Vendido]],STOCK[],19,FALSE)*VENTAS[[#This Row],[Cantidad]],VENTAS[[#This Row],[Total]])</f>
        <v>10.940000000000001</v>
      </c>
      <c r="L1262" s="59">
        <f>VENTAS[[#This Row],[Total]]-VENTAS[[#This Row],[Comisión 10%]]-VENTAS[[#This Row],[Costo SIN Comision]]</f>
        <v>5.259999999999998</v>
      </c>
      <c r="M1262" s="59"/>
    </row>
    <row r="1263" spans="1:13" ht="20" customHeight="1">
      <c r="A1263" s="56">
        <v>45523</v>
      </c>
      <c r="B1263" s="57"/>
      <c r="C1263" s="57" t="s">
        <v>2876</v>
      </c>
      <c r="D1263" s="57" t="s">
        <v>2498</v>
      </c>
      <c r="E1263" s="57" t="s">
        <v>36</v>
      </c>
      <c r="F1263" s="58" t="str">
        <f>IFERROR(VLOOKUP(VENTAS[[#This Row],[Código del producto Vendido]],STOCK[],5,FALSE),"-")</f>
        <v>Bañador de zíper en color combinado</v>
      </c>
      <c r="G1263" s="58">
        <v>1</v>
      </c>
      <c r="H1263" s="59">
        <v>25</v>
      </c>
      <c r="I1263" s="59">
        <f>VENTAS[[#This Row],[Cantidad]]*VENTAS[[#This Row],[Precio Venta]]</f>
        <v>25</v>
      </c>
      <c r="J1263" s="59">
        <f>IF(VENTAS[[#This Row],[Nombre del Gestor]]&gt;1,  VENTAS[[#This Row],[Total]]*10%, 0)</f>
        <v>2.5</v>
      </c>
      <c r="K1263" s="59">
        <f>IFERROR(VLOOKUP(VENTAS[[#This Row],[Código del producto Vendido]],STOCK[],16,FALSE)*VENTAS[[#This Row],[Cantidad]] + VLOOKUP(VENTAS[[#This Row],[Código del producto Vendido]],STOCK[],19,FALSE)*VENTAS[[#This Row],[Cantidad]],VENTAS[[#This Row],[Total]])</f>
        <v>19.158888888888889</v>
      </c>
      <c r="L1263" s="59">
        <f>VENTAS[[#This Row],[Total]]-VENTAS[[#This Row],[Comisión 10%]]-VENTAS[[#This Row],[Costo SIN Comision]]</f>
        <v>3.3411111111111111</v>
      </c>
      <c r="M1263" s="59"/>
    </row>
    <row r="1264" spans="1:13" ht="20" customHeight="1">
      <c r="A1264" s="56">
        <v>45527</v>
      </c>
      <c r="B1264" s="57"/>
      <c r="C1264" s="57" t="s">
        <v>2877</v>
      </c>
      <c r="D1264" s="57" t="s">
        <v>2500</v>
      </c>
      <c r="E1264" s="57" t="s">
        <v>2878</v>
      </c>
      <c r="F1264" s="58" t="str">
        <f>IFERROR(VLOOKUP(VENTAS[[#This Row],[Código del producto Vendido]],STOCK[],5,FALSE),"-")</f>
        <v>Set de Splash y crema de Victoria Secret (Original) Bare Vainilla</v>
      </c>
      <c r="G1264" s="58">
        <v>1</v>
      </c>
      <c r="H1264" s="59">
        <v>40</v>
      </c>
      <c r="I1264" s="59">
        <f>VENTAS[[#This Row],[Cantidad]]*VENTAS[[#This Row],[Precio Venta]]</f>
        <v>40</v>
      </c>
      <c r="J1264" s="59">
        <f>IF(VENTAS[[#This Row],[Nombre del Gestor]]&gt;1,  VENTAS[[#This Row],[Total]]*10%, 0)</f>
        <v>4</v>
      </c>
      <c r="K1264" s="59">
        <f>IFERROR(VLOOKUP(VENTAS[[#This Row],[Código del producto Vendido]],STOCK[],16,FALSE)*VENTAS[[#This Row],[Cantidad]] + VLOOKUP(VENTAS[[#This Row],[Código del producto Vendido]],STOCK[],19,FALSE)*VENTAS[[#This Row],[Cantidad]],VENTAS[[#This Row],[Total]])</f>
        <v>16.37</v>
      </c>
      <c r="L1264" s="59">
        <f>VENTAS[[#This Row],[Total]]-VENTAS[[#This Row],[Comisión 10%]]-VENTAS[[#This Row],[Costo SIN Comision]]</f>
        <v>19.63</v>
      </c>
      <c r="M1264" s="59"/>
    </row>
    <row r="1265" spans="1:13" ht="20" customHeight="1">
      <c r="A1265" s="56">
        <v>45510</v>
      </c>
      <c r="B1265" s="57"/>
      <c r="C1265" s="57" t="s">
        <v>2883</v>
      </c>
      <c r="D1265" s="57" t="s">
        <v>2516</v>
      </c>
      <c r="E1265" s="57" t="s">
        <v>2726</v>
      </c>
      <c r="F1265" s="58" t="str">
        <f>IFERROR(VLOOKUP(VENTAS[[#This Row],[Código del producto Vendido]],STOCK[],5,FALSE),"-")</f>
        <v>Vestido blanco espalda cruzada</v>
      </c>
      <c r="G1265" s="58">
        <v>1</v>
      </c>
      <c r="H1265" s="59">
        <v>30</v>
      </c>
      <c r="I1265" s="59">
        <f>VENTAS[[#This Row],[Cantidad]]*VENTAS[[#This Row],[Precio Venta]]</f>
        <v>30</v>
      </c>
      <c r="J1265" s="59">
        <f>IF(VENTAS[[#This Row],[Nombre del Gestor]]&gt;1,  VENTAS[[#This Row],[Total]]*10%, 0)</f>
        <v>3</v>
      </c>
      <c r="K1265" s="59">
        <f>IFERROR(VLOOKUP(VENTAS[[#This Row],[Código del producto Vendido]],STOCK[],16,FALSE)*VENTAS[[#This Row],[Cantidad]] + VLOOKUP(VENTAS[[#This Row],[Código del producto Vendido]],STOCK[],19,FALSE)*VENTAS[[#This Row],[Cantidad]],VENTAS[[#This Row],[Total]])</f>
        <v>15.440000000000001</v>
      </c>
      <c r="L1265" s="59">
        <f>VENTAS[[#This Row],[Total]]-VENTAS[[#This Row],[Comisión 10%]]-VENTAS[[#This Row],[Costo SIN Comision]]</f>
        <v>11.559999999999999</v>
      </c>
      <c r="M1265" s="59"/>
    </row>
    <row r="1266" spans="1:13" ht="20" customHeight="1">
      <c r="A1266" s="56">
        <v>45511</v>
      </c>
      <c r="B1266" s="57"/>
      <c r="C1266" s="57" t="s">
        <v>2884</v>
      </c>
      <c r="D1266" s="57" t="s">
        <v>2516</v>
      </c>
      <c r="E1266" s="57" t="s">
        <v>2650</v>
      </c>
      <c r="F1266" s="58" t="str">
        <f>IFERROR(VLOOKUP(VENTAS[[#This Row],[Código del producto Vendido]],STOCK[],5,FALSE),"-")</f>
        <v xml:space="preserve">Bolso tejido redondo de gran capidad </v>
      </c>
      <c r="G1266" s="58">
        <v>1</v>
      </c>
      <c r="H1266" s="59">
        <v>25</v>
      </c>
      <c r="I1266" s="59">
        <f>VENTAS[[#This Row],[Cantidad]]*VENTAS[[#This Row],[Precio Venta]]</f>
        <v>25</v>
      </c>
      <c r="J1266" s="59">
        <f>IF(VENTAS[[#This Row],[Nombre del Gestor]]&gt;1,  VENTAS[[#This Row],[Total]]*10%, 0)</f>
        <v>2.5</v>
      </c>
      <c r="K1266" s="59">
        <f>IFERROR(VLOOKUP(VENTAS[[#This Row],[Código del producto Vendido]],STOCK[],16,FALSE)*VENTAS[[#This Row],[Cantidad]] + VLOOKUP(VENTAS[[#This Row],[Código del producto Vendido]],STOCK[],19,FALSE)*VENTAS[[#This Row],[Cantidad]],VENTAS[[#This Row],[Total]])</f>
        <v>11.67</v>
      </c>
      <c r="L1266" s="59">
        <f>VENTAS[[#This Row],[Total]]-VENTAS[[#This Row],[Comisión 10%]]-VENTAS[[#This Row],[Costo SIN Comision]]</f>
        <v>10.83</v>
      </c>
      <c r="M1266" s="59"/>
    </row>
    <row r="1267" spans="1:13" ht="20" customHeight="1">
      <c r="A1267" s="56">
        <v>45527</v>
      </c>
      <c r="B1267" s="57"/>
      <c r="C1267" s="57" t="s">
        <v>2847</v>
      </c>
      <c r="D1267" s="57" t="s">
        <v>2516</v>
      </c>
      <c r="E1267" s="57" t="s">
        <v>2660</v>
      </c>
      <c r="F1267" s="58" t="str">
        <f>IFERROR(VLOOKUP(VENTAS[[#This Row],[Código del producto Vendido]],STOCK[],5,FALSE),"-")</f>
        <v>Falda Pantalón de mezclilla</v>
      </c>
      <c r="G1267" s="58">
        <v>1</v>
      </c>
      <c r="H1267" s="59">
        <v>30</v>
      </c>
      <c r="I1267" s="59">
        <f>VENTAS[[#This Row],[Cantidad]]*VENTAS[[#This Row],[Precio Venta]]</f>
        <v>30</v>
      </c>
      <c r="J1267" s="59">
        <f>IF(VENTAS[[#This Row],[Nombre del Gestor]]&gt;1,  VENTAS[[#This Row],[Total]]*10%, 0)</f>
        <v>3</v>
      </c>
      <c r="K1267" s="59">
        <f>IFERROR(VLOOKUP(VENTAS[[#This Row],[Código del producto Vendido]],STOCK[],16,FALSE)*VENTAS[[#This Row],[Cantidad]] + VLOOKUP(VENTAS[[#This Row],[Código del producto Vendido]],STOCK[],19,FALSE)*VENTAS[[#This Row],[Cantidad]],VENTAS[[#This Row],[Total]])</f>
        <v>19.189999999999998</v>
      </c>
      <c r="L1267" s="59">
        <f>VENTAS[[#This Row],[Total]]-VENTAS[[#This Row],[Comisión 10%]]-VENTAS[[#This Row],[Costo SIN Comision]]</f>
        <v>7.8100000000000023</v>
      </c>
      <c r="M1267" s="59"/>
    </row>
    <row r="1268" spans="1:13" ht="20" customHeight="1">
      <c r="A1268" s="56">
        <v>45527</v>
      </c>
      <c r="B1268" s="57"/>
      <c r="C1268" s="57" t="s">
        <v>2847</v>
      </c>
      <c r="D1268" s="57" t="s">
        <v>2516</v>
      </c>
      <c r="E1268" s="57" t="s">
        <v>572</v>
      </c>
      <c r="F1268" s="58" t="str">
        <f>IFERROR(VLOOKUP(VENTAS[[#This Row],[Código del producto Vendido]],STOCK[],5,FALSE),"-")</f>
        <v>Pareo pantalón de malla</v>
      </c>
      <c r="G1268" s="58">
        <v>1</v>
      </c>
      <c r="H1268" s="59">
        <v>15</v>
      </c>
      <c r="I1268" s="59">
        <f>VENTAS[[#This Row],[Cantidad]]*VENTAS[[#This Row],[Precio Venta]]</f>
        <v>15</v>
      </c>
      <c r="J1268" s="59">
        <f>IF(VENTAS[[#This Row],[Nombre del Gestor]]&gt;1,  VENTAS[[#This Row],[Total]]*10%, 0)</f>
        <v>1.5</v>
      </c>
      <c r="K1268" s="59">
        <f>IFERROR(VLOOKUP(VENTAS[[#This Row],[Código del producto Vendido]],STOCK[],16,FALSE)*VENTAS[[#This Row],[Cantidad]] + VLOOKUP(VENTAS[[#This Row],[Código del producto Vendido]],STOCK[],19,FALSE)*VENTAS[[#This Row],[Cantidad]],VENTAS[[#This Row],[Total]])</f>
        <v>9.7855555555555558</v>
      </c>
      <c r="L1268" s="59">
        <f>VENTAS[[#This Row],[Total]]-VENTAS[[#This Row],[Comisión 10%]]-VENTAS[[#This Row],[Costo SIN Comision]]</f>
        <v>3.7144444444444442</v>
      </c>
      <c r="M1268" s="59"/>
    </row>
    <row r="1269" spans="1:13" ht="20" customHeight="1">
      <c r="A1269" s="56">
        <v>45526</v>
      </c>
      <c r="B1269" s="57"/>
      <c r="C1269" s="57" t="s">
        <v>2885</v>
      </c>
      <c r="D1269" s="57" t="s">
        <v>2516</v>
      </c>
      <c r="E1269" s="57" t="s">
        <v>2632</v>
      </c>
      <c r="F1269" s="58" t="str">
        <f>IFERROR(VLOOKUP(VENTAS[[#This Row],[Código del producto Vendido]],STOCK[],5,FALSE),"-")</f>
        <v>Sandalias prácticas chunky blanco crema</v>
      </c>
      <c r="G1269" s="58">
        <v>1</v>
      </c>
      <c r="H1269" s="59">
        <v>35</v>
      </c>
      <c r="I1269" s="59">
        <f>VENTAS[[#This Row],[Cantidad]]*VENTAS[[#This Row],[Precio Venta]]</f>
        <v>35</v>
      </c>
      <c r="J1269" s="59">
        <f>IF(VENTAS[[#This Row],[Nombre del Gestor]]&gt;1,  VENTAS[[#This Row],[Total]]*10%, 0)</f>
        <v>3.5</v>
      </c>
      <c r="K1269" s="59">
        <f>IFERROR(VLOOKUP(VENTAS[[#This Row],[Código del producto Vendido]],STOCK[],16,FALSE)*VENTAS[[#This Row],[Cantidad]] + VLOOKUP(VENTAS[[#This Row],[Código del producto Vendido]],STOCK[],19,FALSE)*VENTAS[[#This Row],[Cantidad]],VENTAS[[#This Row],[Total]])</f>
        <v>24.217399999999998</v>
      </c>
      <c r="L1269" s="59">
        <f>VENTAS[[#This Row],[Total]]-VENTAS[[#This Row],[Comisión 10%]]-VENTAS[[#This Row],[Costo SIN Comision]]</f>
        <v>7.2826000000000022</v>
      </c>
      <c r="M1269" s="59"/>
    </row>
    <row r="1270" spans="1:13" ht="20" customHeight="1">
      <c r="A1270" s="56">
        <v>45514</v>
      </c>
      <c r="B1270" s="57"/>
      <c r="C1270" s="57" t="s">
        <v>2886</v>
      </c>
      <c r="D1270" s="57" t="s">
        <v>2516</v>
      </c>
      <c r="E1270" s="57" t="s">
        <v>2676</v>
      </c>
      <c r="F1270" s="58" t="str">
        <f>IFERROR(VLOOKUP(VENTAS[[#This Row],[Código del producto Vendido]],STOCK[],5,FALSE),"-")</f>
        <v>Blusa de lazos color negro</v>
      </c>
      <c r="G1270" s="58">
        <v>1</v>
      </c>
      <c r="H1270" s="59">
        <v>18</v>
      </c>
      <c r="I1270" s="59">
        <f>VENTAS[[#This Row],[Cantidad]]*VENTAS[[#This Row],[Precio Venta]]</f>
        <v>18</v>
      </c>
      <c r="J1270" s="59">
        <f>IF(VENTAS[[#This Row],[Nombre del Gestor]]&gt;1,  VENTAS[[#This Row],[Total]]*10%, 0)</f>
        <v>1.8</v>
      </c>
      <c r="K1270" s="59">
        <f>IFERROR(VLOOKUP(VENTAS[[#This Row],[Código del producto Vendido]],STOCK[],16,FALSE)*VENTAS[[#This Row],[Cantidad]] + VLOOKUP(VENTAS[[#This Row],[Código del producto Vendido]],STOCK[],19,FALSE)*VENTAS[[#This Row],[Cantidad]],VENTAS[[#This Row],[Total]])</f>
        <v>10.220000000000001</v>
      </c>
      <c r="L1270" s="59">
        <f>VENTAS[[#This Row],[Total]]-VENTAS[[#This Row],[Comisión 10%]]-VENTAS[[#This Row],[Costo SIN Comision]]</f>
        <v>5.9799999999999986</v>
      </c>
      <c r="M1270" s="59"/>
    </row>
    <row r="1271" spans="1:13" ht="20" customHeight="1">
      <c r="A1271" s="56">
        <v>45513</v>
      </c>
      <c r="B1271" s="57"/>
      <c r="C1271" s="57" t="s">
        <v>2887</v>
      </c>
      <c r="D1271" s="57" t="s">
        <v>2516</v>
      </c>
      <c r="E1271" s="57" t="s">
        <v>2726</v>
      </c>
      <c r="F1271" s="58" t="str">
        <f>IFERROR(VLOOKUP(VENTAS[[#This Row],[Código del producto Vendido]],STOCK[],5,FALSE),"-")</f>
        <v>Vestido blanco espalda cruzada</v>
      </c>
      <c r="G1271" s="58">
        <v>1</v>
      </c>
      <c r="H1271" s="59">
        <v>30</v>
      </c>
      <c r="I1271" s="59">
        <f>VENTAS[[#This Row],[Cantidad]]*VENTAS[[#This Row],[Precio Venta]]</f>
        <v>30</v>
      </c>
      <c r="J1271" s="59">
        <f>IF(VENTAS[[#This Row],[Nombre del Gestor]]&gt;1,  VENTAS[[#This Row],[Total]]*10%, 0)</f>
        <v>3</v>
      </c>
      <c r="K1271" s="59">
        <f>IFERROR(VLOOKUP(VENTAS[[#This Row],[Código del producto Vendido]],STOCK[],16,FALSE)*VENTAS[[#This Row],[Cantidad]] + VLOOKUP(VENTAS[[#This Row],[Código del producto Vendido]],STOCK[],19,FALSE)*VENTAS[[#This Row],[Cantidad]],VENTAS[[#This Row],[Total]])</f>
        <v>15.440000000000001</v>
      </c>
      <c r="L1271" s="59">
        <f>VENTAS[[#This Row],[Total]]-VENTAS[[#This Row],[Comisión 10%]]-VENTAS[[#This Row],[Costo SIN Comision]]</f>
        <v>11.559999999999999</v>
      </c>
      <c r="M1271" s="59"/>
    </row>
    <row r="1272" spans="1:13" ht="20" customHeight="1">
      <c r="A1272" s="56">
        <v>45514</v>
      </c>
      <c r="B1272" s="57"/>
      <c r="C1272" s="57" t="s">
        <v>2888</v>
      </c>
      <c r="D1272" s="57" t="s">
        <v>2516</v>
      </c>
      <c r="E1272" s="57" t="s">
        <v>2610</v>
      </c>
      <c r="F1272" s="58" t="str">
        <f>IFERROR(VLOOKUP(VENTAS[[#This Row],[Código del producto Vendido]],STOCK[],5,FALSE),"-")</f>
        <v>Sandalias de plataforma en bloque de color</v>
      </c>
      <c r="G1272" s="58">
        <v>1</v>
      </c>
      <c r="H1272" s="59">
        <v>35</v>
      </c>
      <c r="I1272" s="59">
        <f>VENTAS[[#This Row],[Cantidad]]*VENTAS[[#This Row],[Precio Venta]]</f>
        <v>35</v>
      </c>
      <c r="J1272" s="59">
        <f>IF(VENTAS[[#This Row],[Nombre del Gestor]]&gt;1,  VENTAS[[#This Row],[Total]]*10%, 0)</f>
        <v>3.5</v>
      </c>
      <c r="K1272" s="59">
        <f>IFERROR(VLOOKUP(VENTAS[[#This Row],[Código del producto Vendido]],STOCK[],16,FALSE)*VENTAS[[#This Row],[Cantidad]] + VLOOKUP(VENTAS[[#This Row],[Código del producto Vendido]],STOCK[],19,FALSE)*VENTAS[[#This Row],[Cantidad]],VENTAS[[#This Row],[Total]])</f>
        <v>21.97</v>
      </c>
      <c r="L1272" s="59">
        <f>VENTAS[[#This Row],[Total]]-VENTAS[[#This Row],[Comisión 10%]]-VENTAS[[#This Row],[Costo SIN Comision]]</f>
        <v>9.5300000000000011</v>
      </c>
      <c r="M1272" s="59"/>
    </row>
    <row r="1273" spans="1:13" ht="20" customHeight="1">
      <c r="A1273" s="56">
        <v>45521</v>
      </c>
      <c r="B1273" s="57"/>
      <c r="C1273" s="57" t="s">
        <v>2889</v>
      </c>
      <c r="D1273" s="57" t="s">
        <v>2516</v>
      </c>
      <c r="E1273" s="57" t="s">
        <v>950</v>
      </c>
      <c r="F1273" s="58" t="str">
        <f>IFERROR(VLOOKUP(VENTAS[[#This Row],[Código del producto Vendido]],STOCK[],5,FALSE),"-")</f>
        <v xml:space="preserve">Sandalias de tacón con tiras </v>
      </c>
      <c r="G1273" s="58">
        <v>1</v>
      </c>
      <c r="H1273" s="59">
        <v>40</v>
      </c>
      <c r="I1273" s="59">
        <f>VENTAS[[#This Row],[Cantidad]]*VENTAS[[#This Row],[Precio Venta]]</f>
        <v>40</v>
      </c>
      <c r="J1273" s="59">
        <f>IF(VENTAS[[#This Row],[Nombre del Gestor]]&gt;1,  VENTAS[[#This Row],[Total]]*10%, 0)</f>
        <v>4</v>
      </c>
      <c r="K1273" s="59">
        <f>IFERROR(VLOOKUP(VENTAS[[#This Row],[Código del producto Vendido]],STOCK[],16,FALSE)*VENTAS[[#This Row],[Cantidad]] + VLOOKUP(VENTAS[[#This Row],[Código del producto Vendido]],STOCK[],19,FALSE)*VENTAS[[#This Row],[Cantidad]],VENTAS[[#This Row],[Total]])</f>
        <v>27.152941176470588</v>
      </c>
      <c r="L1273" s="59">
        <f>VENTAS[[#This Row],[Total]]-VENTAS[[#This Row],[Comisión 10%]]-VENTAS[[#This Row],[Costo SIN Comision]]</f>
        <v>8.8470588235294123</v>
      </c>
      <c r="M1273" s="59"/>
    </row>
    <row r="1274" spans="1:13" ht="20" customHeight="1">
      <c r="A1274" s="56">
        <v>45523</v>
      </c>
      <c r="B1274" s="57"/>
      <c r="C1274" s="57" t="s">
        <v>2890</v>
      </c>
      <c r="D1274" s="57" t="s">
        <v>2516</v>
      </c>
      <c r="E1274" s="57" t="s">
        <v>1727</v>
      </c>
      <c r="F1274" s="58" t="str">
        <f>IFERROR(VLOOKUP(VENTAS[[#This Row],[Código del producto Vendido]],STOCK[],5,FALSE),"-")</f>
        <v>Chaleco de traje Negro</v>
      </c>
      <c r="G1274" s="58">
        <v>1</v>
      </c>
      <c r="H1274" s="59">
        <v>25</v>
      </c>
      <c r="I1274" s="59">
        <f>VENTAS[[#This Row],[Cantidad]]*VENTAS[[#This Row],[Precio Venta]]</f>
        <v>25</v>
      </c>
      <c r="J1274" s="59">
        <f>IF(VENTAS[[#This Row],[Nombre del Gestor]]&gt;1,  VENTAS[[#This Row],[Total]]*10%, 0)</f>
        <v>2.5</v>
      </c>
      <c r="K1274" s="59">
        <f>IFERROR(VLOOKUP(VENTAS[[#This Row],[Código del producto Vendido]],STOCK[],16,FALSE)*VENTAS[[#This Row],[Cantidad]] + VLOOKUP(VENTAS[[#This Row],[Código del producto Vendido]],STOCK[],19,FALSE)*VENTAS[[#This Row],[Cantidad]],VENTAS[[#This Row],[Total]])</f>
        <v>17.941176470588236</v>
      </c>
      <c r="L1274" s="59">
        <f>VENTAS[[#This Row],[Total]]-VENTAS[[#This Row],[Comisión 10%]]-VENTAS[[#This Row],[Costo SIN Comision]]</f>
        <v>4.5588235294117645</v>
      </c>
      <c r="M1274" s="59"/>
    </row>
    <row r="1275" spans="1:13" ht="20" customHeight="1">
      <c r="A1275" s="56">
        <v>45513</v>
      </c>
      <c r="B1275" s="57"/>
      <c r="C1275" s="57" t="s">
        <v>2891</v>
      </c>
      <c r="D1275" s="57" t="s">
        <v>2516</v>
      </c>
      <c r="E1275" s="57" t="s">
        <v>2765</v>
      </c>
      <c r="F1275" s="58" t="str">
        <f>IFERROR(VLOOKUP(VENTAS[[#This Row],[Código del producto Vendido]],STOCK[],5,FALSE),"-")</f>
        <v>Vestido verde cruzado H&amp;M</v>
      </c>
      <c r="G1275" s="58">
        <v>1</v>
      </c>
      <c r="H1275" s="59">
        <v>28</v>
      </c>
      <c r="I1275" s="59">
        <f>VENTAS[[#This Row],[Cantidad]]*VENTAS[[#This Row],[Precio Venta]]</f>
        <v>28</v>
      </c>
      <c r="J1275" s="59">
        <f>IF(VENTAS[[#This Row],[Nombre del Gestor]]&gt;1,  VENTAS[[#This Row],[Total]]*10%, 0)</f>
        <v>2.8000000000000003</v>
      </c>
      <c r="K1275" s="59">
        <f>IFERROR(VLOOKUP(VENTAS[[#This Row],[Código del producto Vendido]],STOCK[],16,FALSE)*VENTAS[[#This Row],[Cantidad]] + VLOOKUP(VENTAS[[#This Row],[Código del producto Vendido]],STOCK[],19,FALSE)*VENTAS[[#This Row],[Cantidad]],VENTAS[[#This Row],[Total]])</f>
        <v>13.96</v>
      </c>
      <c r="L1275" s="59">
        <f>VENTAS[[#This Row],[Total]]-VENTAS[[#This Row],[Comisión 10%]]-VENTAS[[#This Row],[Costo SIN Comision]]</f>
        <v>11.239999999999998</v>
      </c>
      <c r="M1275" s="59"/>
    </row>
    <row r="1276" spans="1:13" ht="20" customHeight="1">
      <c r="A1276" s="56">
        <v>45513</v>
      </c>
      <c r="B1276" s="57"/>
      <c r="C1276" s="57" t="s">
        <v>2891</v>
      </c>
      <c r="D1276" s="57" t="s">
        <v>2516</v>
      </c>
      <c r="E1276" s="57" t="s">
        <v>2754</v>
      </c>
      <c r="F1276" s="58" t="str">
        <f>IFERROR(VLOOKUP(VENTAS[[#This Row],[Código del producto Vendido]],STOCK[],5,FALSE),"-")</f>
        <v>Vestido Maxi Negro Ajustado Elegante de hombro atado</v>
      </c>
      <c r="G1276" s="58">
        <v>1</v>
      </c>
      <c r="H1276" s="59">
        <v>25</v>
      </c>
      <c r="I1276" s="59">
        <f>VENTAS[[#This Row],[Cantidad]]*VENTAS[[#This Row],[Precio Venta]]</f>
        <v>25</v>
      </c>
      <c r="J1276" s="59">
        <f>IF(VENTAS[[#This Row],[Nombre del Gestor]]&gt;1,  VENTAS[[#This Row],[Total]]*10%, 0)</f>
        <v>2.5</v>
      </c>
      <c r="K1276" s="59">
        <f>IFERROR(VLOOKUP(VENTAS[[#This Row],[Código del producto Vendido]],STOCK[],16,FALSE)*VENTAS[[#This Row],[Cantidad]] + VLOOKUP(VENTAS[[#This Row],[Código del producto Vendido]],STOCK[],19,FALSE)*VENTAS[[#This Row],[Cantidad]],VENTAS[[#This Row],[Total]])</f>
        <v>13.14</v>
      </c>
      <c r="L1276" s="59">
        <f>VENTAS[[#This Row],[Total]]-VENTAS[[#This Row],[Comisión 10%]]-VENTAS[[#This Row],[Costo SIN Comision]]</f>
        <v>9.36</v>
      </c>
      <c r="M1276" s="59"/>
    </row>
    <row r="1277" spans="1:13" ht="20" customHeight="1">
      <c r="A1277" s="56">
        <v>45527</v>
      </c>
      <c r="B1277" s="57"/>
      <c r="C1277" s="57" t="s">
        <v>2893</v>
      </c>
      <c r="D1277" s="57" t="s">
        <v>2892</v>
      </c>
      <c r="E1277" s="57" t="s">
        <v>2702</v>
      </c>
      <c r="F1277" s="58" t="str">
        <f>IFERROR(VLOOKUP(VENTAS[[#This Row],[Código del producto Vendido]],STOCK[],5,FALSE),"-")</f>
        <v xml:space="preserve">Top corto de lazo delantero </v>
      </c>
      <c r="G1277" s="58">
        <v>1</v>
      </c>
      <c r="H1277" s="59">
        <v>17</v>
      </c>
      <c r="I1277" s="59">
        <f>VENTAS[[#This Row],[Cantidad]]*VENTAS[[#This Row],[Precio Venta]]</f>
        <v>17</v>
      </c>
      <c r="J1277" s="59">
        <f>IF(VENTAS[[#This Row],[Nombre del Gestor]]&gt;1,  VENTAS[[#This Row],[Total]]*10%, 0)</f>
        <v>1.7000000000000002</v>
      </c>
      <c r="K1277" s="59">
        <f>IFERROR(VLOOKUP(VENTAS[[#This Row],[Código del producto Vendido]],STOCK[],16,FALSE)*VENTAS[[#This Row],[Cantidad]] + VLOOKUP(VENTAS[[#This Row],[Código del producto Vendido]],STOCK[],19,FALSE)*VENTAS[[#This Row],[Cantidad]],VENTAS[[#This Row],[Total]])</f>
        <v>11.450000000000001</v>
      </c>
      <c r="L1277" s="59">
        <f>VENTAS[[#This Row],[Total]]-VENTAS[[#This Row],[Comisión 10%]]-VENTAS[[#This Row],[Costo SIN Comision]]</f>
        <v>3.8499999999999996</v>
      </c>
      <c r="M1277" s="59"/>
    </row>
    <row r="1278" spans="1:13" ht="20" customHeight="1">
      <c r="A1278" s="56">
        <v>45527</v>
      </c>
      <c r="B1278" s="57"/>
      <c r="C1278" s="57" t="s">
        <v>2894</v>
      </c>
      <c r="D1278" s="57" t="s">
        <v>2896</v>
      </c>
      <c r="E1278" s="57" t="s">
        <v>2334</v>
      </c>
      <c r="F1278" s="58" t="str">
        <f>IFERROR(VLOOKUP(VENTAS[[#This Row],[Código del producto Vendido]],STOCK[],5,FALSE),"-")</f>
        <v>Bikini atado a los lados con estampado de cerezas</v>
      </c>
      <c r="G1278" s="58">
        <v>1</v>
      </c>
      <c r="H1278" s="59">
        <v>18</v>
      </c>
      <c r="I1278" s="59">
        <f>VENTAS[[#This Row],[Cantidad]]*VENTAS[[#This Row],[Precio Venta]]</f>
        <v>18</v>
      </c>
      <c r="J1278" s="59">
        <f>IF(VENTAS[[#This Row],[Nombre del Gestor]]&gt;1,  VENTAS[[#This Row],[Total]]*10%, 0)</f>
        <v>1.8</v>
      </c>
      <c r="K1278" s="59">
        <f>IFERROR(VLOOKUP(VENTAS[[#This Row],[Código del producto Vendido]],STOCK[],16,FALSE)*VENTAS[[#This Row],[Cantidad]] + VLOOKUP(VENTAS[[#This Row],[Código del producto Vendido]],STOCK[],19,FALSE)*VENTAS[[#This Row],[Cantidad]],VENTAS[[#This Row],[Total]])</f>
        <v>11.009375</v>
      </c>
      <c r="L1278" s="59">
        <f>VENTAS[[#This Row],[Total]]-VENTAS[[#This Row],[Comisión 10%]]-VENTAS[[#This Row],[Costo SIN Comision]]</f>
        <v>5.1906249999999989</v>
      </c>
      <c r="M1278" s="59"/>
    </row>
    <row r="1279" spans="1:13" ht="20" customHeight="1">
      <c r="A1279" s="56">
        <v>45527</v>
      </c>
      <c r="B1279" s="57"/>
      <c r="C1279" s="57" t="s">
        <v>2894</v>
      </c>
      <c r="D1279" s="57" t="s">
        <v>2896</v>
      </c>
      <c r="E1279" s="57" t="s">
        <v>2352</v>
      </c>
      <c r="F1279" s="58" t="str">
        <f>IFERROR(VLOOKUP(VENTAS[[#This Row],[Código del producto Vendido]],STOCK[],5,FALSE),"-")</f>
        <v>Set de 3 piezas bikini de moda estampado de hoja</v>
      </c>
      <c r="G1279" s="58">
        <v>1</v>
      </c>
      <c r="H1279" s="59">
        <v>28</v>
      </c>
      <c r="I1279" s="59">
        <f>VENTAS[[#This Row],[Cantidad]]*VENTAS[[#This Row],[Precio Venta]]</f>
        <v>28</v>
      </c>
      <c r="J1279" s="59">
        <f>IF(VENTAS[[#This Row],[Nombre del Gestor]]&gt;1,  VENTAS[[#This Row],[Total]]*10%, 0)</f>
        <v>2.8000000000000003</v>
      </c>
      <c r="K1279" s="59">
        <f>IFERROR(VLOOKUP(VENTAS[[#This Row],[Código del producto Vendido]],STOCK[],16,FALSE)*VENTAS[[#This Row],[Cantidad]] + VLOOKUP(VENTAS[[#This Row],[Código del producto Vendido]],STOCK[],19,FALSE)*VENTAS[[#This Row],[Cantidad]],VENTAS[[#This Row],[Total]])</f>
        <v>17.665624999999999</v>
      </c>
      <c r="L1279" s="59">
        <f>VENTAS[[#This Row],[Total]]-VENTAS[[#This Row],[Comisión 10%]]-VENTAS[[#This Row],[Costo SIN Comision]]</f>
        <v>7.5343750000000007</v>
      </c>
      <c r="M1279" s="59"/>
    </row>
    <row r="1280" spans="1:13" ht="20" customHeight="1">
      <c r="A1280" s="56">
        <v>45522</v>
      </c>
      <c r="B1280" s="57"/>
      <c r="C1280" s="57" t="s">
        <v>2895</v>
      </c>
      <c r="D1280" s="57" t="s">
        <v>2896</v>
      </c>
      <c r="E1280" s="57" t="s">
        <v>2674</v>
      </c>
      <c r="F1280" s="58" t="str">
        <f>IFERROR(VLOOKUP(VENTAS[[#This Row],[Código del producto Vendido]],STOCK[],5,FALSE),"-")</f>
        <v>Cinturón fino de hebilla de estilo elegante negro</v>
      </c>
      <c r="G1280" s="58">
        <v>1</v>
      </c>
      <c r="H1280" s="59">
        <v>12</v>
      </c>
      <c r="I1280" s="59">
        <f>VENTAS[[#This Row],[Cantidad]]*VENTAS[[#This Row],[Precio Venta]]</f>
        <v>12</v>
      </c>
      <c r="J1280" s="59">
        <f>IF(VENTAS[[#This Row],[Nombre del Gestor]]&gt;1,  VENTAS[[#This Row],[Total]]*10%, 0)</f>
        <v>1.2000000000000002</v>
      </c>
      <c r="K1280" s="59">
        <f>IFERROR(VLOOKUP(VENTAS[[#This Row],[Código del producto Vendido]],STOCK[],16,FALSE)*VENTAS[[#This Row],[Cantidad]] + VLOOKUP(VENTAS[[#This Row],[Código del producto Vendido]],STOCK[],19,FALSE)*VENTAS[[#This Row],[Cantidad]],VENTAS[[#This Row],[Total]])</f>
        <v>5.13</v>
      </c>
      <c r="L1280" s="59">
        <f>VENTAS[[#This Row],[Total]]-VENTAS[[#This Row],[Comisión 10%]]-VENTAS[[#This Row],[Costo SIN Comision]]</f>
        <v>5.6700000000000008</v>
      </c>
      <c r="M1280" s="59"/>
    </row>
    <row r="1281" spans="1:13" ht="20" customHeight="1">
      <c r="A1281" s="56">
        <v>45522</v>
      </c>
      <c r="B1281" s="57"/>
      <c r="C1281" s="57" t="s">
        <v>2895</v>
      </c>
      <c r="D1281" s="57" t="s">
        <v>2896</v>
      </c>
      <c r="E1281" s="57" t="s">
        <v>2809</v>
      </c>
      <c r="F1281" s="58" t="str">
        <f>IFERROR(VLOOKUP(VENTAS[[#This Row],[Código del producto Vendido]],STOCK[],5,FALSE),"-")</f>
        <v>Traje de baño clásico en bloque de color de talle alto</v>
      </c>
      <c r="G1281" s="58">
        <v>1</v>
      </c>
      <c r="H1281" s="59">
        <v>28</v>
      </c>
      <c r="I1281" s="59">
        <f>VENTAS[[#This Row],[Cantidad]]*VENTAS[[#This Row],[Precio Venta]]</f>
        <v>28</v>
      </c>
      <c r="J1281" s="59">
        <f>IF(VENTAS[[#This Row],[Nombre del Gestor]]&gt;1,  VENTAS[[#This Row],[Total]]*10%, 0)</f>
        <v>2.8000000000000003</v>
      </c>
      <c r="K1281" s="59">
        <f>IFERROR(VLOOKUP(VENTAS[[#This Row],[Código del producto Vendido]],STOCK[],16,FALSE)*VENTAS[[#This Row],[Cantidad]] + VLOOKUP(VENTAS[[#This Row],[Código del producto Vendido]],STOCK[],19,FALSE)*VENTAS[[#This Row],[Cantidad]],VENTAS[[#This Row],[Total]])</f>
        <v>10.41</v>
      </c>
      <c r="L1281" s="59">
        <f>VENTAS[[#This Row],[Total]]-VENTAS[[#This Row],[Comisión 10%]]-VENTAS[[#This Row],[Costo SIN Comision]]</f>
        <v>14.79</v>
      </c>
      <c r="M1281" s="59"/>
    </row>
    <row r="1282" spans="1:13" ht="20" customHeight="1">
      <c r="A1282" s="56">
        <v>45519</v>
      </c>
      <c r="B1282" s="57"/>
      <c r="C1282" s="57" t="s">
        <v>2897</v>
      </c>
      <c r="D1282" s="57" t="s">
        <v>2896</v>
      </c>
      <c r="E1282" s="57" t="s">
        <v>2810</v>
      </c>
      <c r="F1282" s="58" t="str">
        <f>IFERROR(VLOOKUP(VENTAS[[#This Row],[Código del producto Vendido]],STOCK[],5,FALSE),"-")</f>
        <v>Traje de baño clásico en bloque de color de talle alto</v>
      </c>
      <c r="G1282" s="58">
        <v>1</v>
      </c>
      <c r="H1282" s="59">
        <v>28</v>
      </c>
      <c r="I1282" s="59">
        <f>VENTAS[[#This Row],[Cantidad]]*VENTAS[[#This Row],[Precio Venta]]</f>
        <v>28</v>
      </c>
      <c r="J1282" s="59">
        <f>IF(VENTAS[[#This Row],[Nombre del Gestor]]&gt;1,  VENTAS[[#This Row],[Total]]*10%, 0)</f>
        <v>2.8000000000000003</v>
      </c>
      <c r="K1282" s="59">
        <f>IFERROR(VLOOKUP(VENTAS[[#This Row],[Código del producto Vendido]],STOCK[],16,FALSE)*VENTAS[[#This Row],[Cantidad]] + VLOOKUP(VENTAS[[#This Row],[Código del producto Vendido]],STOCK[],19,FALSE)*VENTAS[[#This Row],[Cantidad]],VENTAS[[#This Row],[Total]])</f>
        <v>10.4</v>
      </c>
      <c r="L1282" s="59">
        <f>VENTAS[[#This Row],[Total]]-VENTAS[[#This Row],[Comisión 10%]]-VENTAS[[#This Row],[Costo SIN Comision]]</f>
        <v>14.799999999999999</v>
      </c>
      <c r="M1282" s="59"/>
    </row>
    <row r="1283" spans="1:13" ht="20" customHeight="1">
      <c r="A1283" s="56">
        <v>45518</v>
      </c>
      <c r="B1283" s="57"/>
      <c r="C1283" s="57" t="s">
        <v>2898</v>
      </c>
      <c r="D1283" s="57" t="s">
        <v>2896</v>
      </c>
      <c r="E1283" s="57" t="s">
        <v>2620</v>
      </c>
      <c r="F1283" s="58" t="str">
        <f>IFERROR(VLOOKUP(VENTAS[[#This Row],[Código del producto Vendido]],STOCK[],5,FALSE),"-")</f>
        <v>Sandalias espadriles nude</v>
      </c>
      <c r="G1283" s="58">
        <v>1</v>
      </c>
      <c r="H1283" s="59">
        <v>45</v>
      </c>
      <c r="I1283" s="59">
        <f>VENTAS[[#This Row],[Cantidad]]*VENTAS[[#This Row],[Precio Venta]]</f>
        <v>45</v>
      </c>
      <c r="J1283" s="59">
        <f>IF(VENTAS[[#This Row],[Nombre del Gestor]]&gt;1,  VENTAS[[#This Row],[Total]]*10%, 0)</f>
        <v>4.5</v>
      </c>
      <c r="K1283" s="59">
        <f>IFERROR(VLOOKUP(VENTAS[[#This Row],[Código del producto Vendido]],STOCK[],16,FALSE)*VENTAS[[#This Row],[Cantidad]] + VLOOKUP(VENTAS[[#This Row],[Código del producto Vendido]],STOCK[],19,FALSE)*VENTAS[[#This Row],[Cantidad]],VENTAS[[#This Row],[Total]])</f>
        <v>31.951699999999999</v>
      </c>
      <c r="L1283" s="59">
        <f>VENTAS[[#This Row],[Total]]-VENTAS[[#This Row],[Comisión 10%]]-VENTAS[[#This Row],[Costo SIN Comision]]</f>
        <v>8.5483000000000011</v>
      </c>
      <c r="M1283" s="59"/>
    </row>
    <row r="1284" spans="1:13" ht="20" customHeight="1">
      <c r="A1284" s="56">
        <v>45517</v>
      </c>
      <c r="B1284" s="57"/>
      <c r="C1284" s="57" t="s">
        <v>2899</v>
      </c>
      <c r="D1284" s="57" t="s">
        <v>2896</v>
      </c>
      <c r="E1284" s="57" t="s">
        <v>1708</v>
      </c>
      <c r="F1284" s="58" t="str">
        <f>IFERROR(VLOOKUP(VENTAS[[#This Row],[Código del producto Vendido]],STOCK[],5,FALSE),"-")</f>
        <v>Conjunto de bikini</v>
      </c>
      <c r="G1284" s="58">
        <v>1</v>
      </c>
      <c r="H1284" s="59">
        <v>20</v>
      </c>
      <c r="I1284" s="59">
        <f>VENTAS[[#This Row],[Cantidad]]*VENTAS[[#This Row],[Precio Venta]]</f>
        <v>20</v>
      </c>
      <c r="J1284" s="59">
        <f>IF(VENTAS[[#This Row],[Nombre del Gestor]]&gt;1,  VENTAS[[#This Row],[Total]]*10%, 0)</f>
        <v>2</v>
      </c>
      <c r="K1284" s="59">
        <f>IFERROR(VLOOKUP(VENTAS[[#This Row],[Código del producto Vendido]],STOCK[],16,FALSE)*VENTAS[[#This Row],[Cantidad]] + VLOOKUP(VENTAS[[#This Row],[Código del producto Vendido]],STOCK[],19,FALSE)*VENTAS[[#This Row],[Cantidad]],VENTAS[[#This Row],[Total]])</f>
        <v>12.352941176470589</v>
      </c>
      <c r="L1284" s="59">
        <f>VENTAS[[#This Row],[Total]]-VENTAS[[#This Row],[Comisión 10%]]-VENTAS[[#This Row],[Costo SIN Comision]]</f>
        <v>5.6470588235294112</v>
      </c>
      <c r="M1284" s="59"/>
    </row>
    <row r="1285" spans="1:13" ht="20" customHeight="1">
      <c r="A1285" s="56">
        <v>45517</v>
      </c>
      <c r="B1285" s="57"/>
      <c r="C1285" s="57" t="s">
        <v>2900</v>
      </c>
      <c r="D1285" s="57" t="s">
        <v>2896</v>
      </c>
      <c r="E1285" s="57" t="s">
        <v>2687</v>
      </c>
      <c r="F1285" s="58" t="str">
        <f>IFERROR(VLOOKUP(VENTAS[[#This Row],[Código del producto Vendido]],STOCK[],5,FALSE),"-")</f>
        <v>Pullover corto unicolor blanco</v>
      </c>
      <c r="G1285" s="58">
        <v>1</v>
      </c>
      <c r="H1285" s="59">
        <v>10</v>
      </c>
      <c r="I1285" s="59">
        <f>VENTAS[[#This Row],[Cantidad]]*VENTAS[[#This Row],[Precio Venta]]</f>
        <v>10</v>
      </c>
      <c r="J1285" s="59">
        <f>IF(VENTAS[[#This Row],[Nombre del Gestor]]&gt;1,  VENTAS[[#This Row],[Total]]*10%, 0)</f>
        <v>1</v>
      </c>
      <c r="K1285" s="59">
        <f>IFERROR(VLOOKUP(VENTAS[[#This Row],[Código del producto Vendido]],STOCK[],16,FALSE)*VENTAS[[#This Row],[Cantidad]] + VLOOKUP(VENTAS[[#This Row],[Código del producto Vendido]],STOCK[],19,FALSE)*VENTAS[[#This Row],[Cantidad]],VENTAS[[#This Row],[Total]])</f>
        <v>4.32</v>
      </c>
      <c r="L1285" s="59">
        <f>VENTAS[[#This Row],[Total]]-VENTAS[[#This Row],[Comisión 10%]]-VENTAS[[#This Row],[Costo SIN Comision]]</f>
        <v>4.68</v>
      </c>
      <c r="M1285" s="59"/>
    </row>
    <row r="1286" spans="1:13" ht="20" customHeight="1">
      <c r="A1286" s="56">
        <v>45509</v>
      </c>
      <c r="B1286" s="57"/>
      <c r="C1286" s="57" t="s">
        <v>2901</v>
      </c>
      <c r="D1286" s="57" t="s">
        <v>2896</v>
      </c>
      <c r="E1286" s="57" t="s">
        <v>2863</v>
      </c>
      <c r="F1286" s="58" t="str">
        <f>IFERROR(VLOOKUP(VENTAS[[#This Row],[Código del producto Vendido]],STOCK[],5,FALSE),"-")</f>
        <v>Pullover corto unicolor beige</v>
      </c>
      <c r="G1286" s="58">
        <v>1</v>
      </c>
      <c r="H1286" s="59">
        <v>10</v>
      </c>
      <c r="I1286" s="59">
        <f>VENTAS[[#This Row],[Cantidad]]*VENTAS[[#This Row],[Precio Venta]]</f>
        <v>10</v>
      </c>
      <c r="J1286" s="59">
        <f>IF(VENTAS[[#This Row],[Nombre del Gestor]]&gt;1,  VENTAS[[#This Row],[Total]]*10%, 0)</f>
        <v>1</v>
      </c>
      <c r="K1286" s="59">
        <f>IFERROR(VLOOKUP(VENTAS[[#This Row],[Código del producto Vendido]],STOCK[],16,FALSE)*VENTAS[[#This Row],[Cantidad]] + VLOOKUP(VENTAS[[#This Row],[Código del producto Vendido]],STOCK[],19,FALSE)*VENTAS[[#This Row],[Cantidad]],VENTAS[[#This Row],[Total]])</f>
        <v>2.35</v>
      </c>
      <c r="L1286" s="59">
        <f>VENTAS[[#This Row],[Total]]-VENTAS[[#This Row],[Comisión 10%]]-VENTAS[[#This Row],[Costo SIN Comision]]</f>
        <v>6.65</v>
      </c>
      <c r="M1286" s="59"/>
    </row>
    <row r="1287" spans="1:13" ht="20" customHeight="1">
      <c r="A1287" s="56">
        <v>45509</v>
      </c>
      <c r="B1287" s="57"/>
      <c r="C1287" s="57" t="s">
        <v>2901</v>
      </c>
      <c r="D1287" s="57" t="s">
        <v>2896</v>
      </c>
      <c r="E1287" s="57" t="s">
        <v>2687</v>
      </c>
      <c r="F1287" s="58" t="str">
        <f>IFERROR(VLOOKUP(VENTAS[[#This Row],[Código del producto Vendido]],STOCK[],5,FALSE),"-")</f>
        <v>Pullover corto unicolor blanco</v>
      </c>
      <c r="G1287" s="58">
        <v>1</v>
      </c>
      <c r="H1287" s="59">
        <v>10</v>
      </c>
      <c r="I1287" s="59">
        <f>VENTAS[[#This Row],[Cantidad]]*VENTAS[[#This Row],[Precio Venta]]</f>
        <v>10</v>
      </c>
      <c r="J1287" s="59">
        <f>IF(VENTAS[[#This Row],[Nombre del Gestor]]&gt;1,  VENTAS[[#This Row],[Total]]*10%, 0)</f>
        <v>1</v>
      </c>
      <c r="K1287" s="59">
        <f>IFERROR(VLOOKUP(VENTAS[[#This Row],[Código del producto Vendido]],STOCK[],16,FALSE)*VENTAS[[#This Row],[Cantidad]] + VLOOKUP(VENTAS[[#This Row],[Código del producto Vendido]],STOCK[],19,FALSE)*VENTAS[[#This Row],[Cantidad]],VENTAS[[#This Row],[Total]])</f>
        <v>4.32</v>
      </c>
      <c r="L1287" s="59">
        <f>VENTAS[[#This Row],[Total]]-VENTAS[[#This Row],[Comisión 10%]]-VENTAS[[#This Row],[Costo SIN Comision]]</f>
        <v>4.68</v>
      </c>
      <c r="M1287" s="59"/>
    </row>
    <row r="1288" spans="1:13" ht="20" customHeight="1">
      <c r="A1288" s="56">
        <v>45509</v>
      </c>
      <c r="B1288" s="57"/>
      <c r="C1288" s="57" t="s">
        <v>2901</v>
      </c>
      <c r="D1288" s="57" t="s">
        <v>2896</v>
      </c>
      <c r="E1288" s="57" t="s">
        <v>2681</v>
      </c>
      <c r="F1288" s="58" t="str">
        <f>IFERROR(VLOOKUP(VENTAS[[#This Row],[Código del producto Vendido]],STOCK[],5,FALSE),"-")</f>
        <v>Pullover corto unicolor carmelita</v>
      </c>
      <c r="G1288" s="58">
        <v>1</v>
      </c>
      <c r="H1288" s="59">
        <v>10</v>
      </c>
      <c r="I1288" s="59">
        <f>VENTAS[[#This Row],[Cantidad]]*VENTAS[[#This Row],[Precio Venta]]</f>
        <v>10</v>
      </c>
      <c r="J1288" s="59">
        <f>IF(VENTAS[[#This Row],[Nombre del Gestor]]&gt;1,  VENTAS[[#This Row],[Total]]*10%, 0)</f>
        <v>1</v>
      </c>
      <c r="K1288" s="59">
        <f>IFERROR(VLOOKUP(VENTAS[[#This Row],[Código del producto Vendido]],STOCK[],16,FALSE)*VENTAS[[#This Row],[Cantidad]] + VLOOKUP(VENTAS[[#This Row],[Código del producto Vendido]],STOCK[],19,FALSE)*VENTAS[[#This Row],[Cantidad]],VENTAS[[#This Row],[Total]])</f>
        <v>4.32</v>
      </c>
      <c r="L1288" s="59">
        <f>VENTAS[[#This Row],[Total]]-VENTAS[[#This Row],[Comisión 10%]]-VENTAS[[#This Row],[Costo SIN Comision]]</f>
        <v>4.68</v>
      </c>
      <c r="M1288" s="59"/>
    </row>
    <row r="1289" spans="1:13" ht="20" customHeight="1">
      <c r="A1289" s="56">
        <v>45511</v>
      </c>
      <c r="B1289" s="57"/>
      <c r="C1289" s="57" t="s">
        <v>2902</v>
      </c>
      <c r="D1289" s="57" t="s">
        <v>2896</v>
      </c>
      <c r="E1289" s="57" t="s">
        <v>2674</v>
      </c>
      <c r="F1289" s="58" t="str">
        <f>IFERROR(VLOOKUP(VENTAS[[#This Row],[Código del producto Vendido]],STOCK[],5,FALSE),"-")</f>
        <v>Cinturón fino de hebilla de estilo elegante negro</v>
      </c>
      <c r="G1289" s="58">
        <v>1</v>
      </c>
      <c r="H1289" s="59">
        <v>12</v>
      </c>
      <c r="I1289" s="59">
        <f>VENTAS[[#This Row],[Cantidad]]*VENTAS[[#This Row],[Precio Venta]]</f>
        <v>12</v>
      </c>
      <c r="J1289" s="59">
        <f>IF(VENTAS[[#This Row],[Nombre del Gestor]]&gt;1,  VENTAS[[#This Row],[Total]]*10%, 0)</f>
        <v>1.2000000000000002</v>
      </c>
      <c r="K1289" s="59">
        <f>IFERROR(VLOOKUP(VENTAS[[#This Row],[Código del producto Vendido]],STOCK[],16,FALSE)*VENTAS[[#This Row],[Cantidad]] + VLOOKUP(VENTAS[[#This Row],[Código del producto Vendido]],STOCK[],19,FALSE)*VENTAS[[#This Row],[Cantidad]],VENTAS[[#This Row],[Total]])</f>
        <v>5.13</v>
      </c>
      <c r="L1289" s="59">
        <f>VENTAS[[#This Row],[Total]]-VENTAS[[#This Row],[Comisión 10%]]-VENTAS[[#This Row],[Costo SIN Comision]]</f>
        <v>5.6700000000000008</v>
      </c>
      <c r="M1289" s="59"/>
    </row>
    <row r="1290" spans="1:13" ht="20" customHeight="1">
      <c r="A1290" s="56">
        <v>45511</v>
      </c>
      <c r="B1290" s="57"/>
      <c r="C1290" s="57" t="s">
        <v>2902</v>
      </c>
      <c r="D1290" s="57" t="s">
        <v>2896</v>
      </c>
      <c r="E1290" s="57" t="s">
        <v>2659</v>
      </c>
      <c r="F1290" s="58" t="str">
        <f>IFERROR(VLOOKUP(VENTAS[[#This Row],[Código del producto Vendido]],STOCK[],5,FALSE),"-")</f>
        <v>Falda Pantalón de mezclilla</v>
      </c>
      <c r="G1290" s="58">
        <v>1</v>
      </c>
      <c r="H1290" s="59">
        <v>30</v>
      </c>
      <c r="I1290" s="59">
        <f>VENTAS[[#This Row],[Cantidad]]*VENTAS[[#This Row],[Precio Venta]]</f>
        <v>30</v>
      </c>
      <c r="J1290" s="59">
        <f>IF(VENTAS[[#This Row],[Nombre del Gestor]]&gt;1,  VENTAS[[#This Row],[Total]]*10%, 0)</f>
        <v>3</v>
      </c>
      <c r="K1290" s="59">
        <f>IFERROR(VLOOKUP(VENTAS[[#This Row],[Código del producto Vendido]],STOCK[],16,FALSE)*VENTAS[[#This Row],[Cantidad]] + VLOOKUP(VENTAS[[#This Row],[Código del producto Vendido]],STOCK[],19,FALSE)*VENTAS[[#This Row],[Cantidad]],VENTAS[[#This Row],[Total]])</f>
        <v>19.189999999999998</v>
      </c>
      <c r="L1290" s="59">
        <f>VENTAS[[#This Row],[Total]]-VENTAS[[#This Row],[Comisión 10%]]-VENTAS[[#This Row],[Costo SIN Comision]]</f>
        <v>7.8100000000000023</v>
      </c>
      <c r="M1290" s="59"/>
    </row>
    <row r="1291" spans="1:13" ht="20" customHeight="1">
      <c r="A1291" s="56">
        <v>45505</v>
      </c>
      <c r="B1291" s="57"/>
      <c r="C1291" s="57" t="s">
        <v>2903</v>
      </c>
      <c r="D1291" s="57" t="s">
        <v>2896</v>
      </c>
      <c r="E1291" s="57" t="s">
        <v>782</v>
      </c>
      <c r="F1291" s="58" t="str">
        <f>IFERROR(VLOOKUP(VENTAS[[#This Row],[Código del producto Vendido]],STOCK[],5,FALSE),"-")</f>
        <v>Vestido corto azul real</v>
      </c>
      <c r="G1291" s="58">
        <v>1</v>
      </c>
      <c r="H1291" s="59">
        <v>13</v>
      </c>
      <c r="I1291" s="59">
        <f>VENTAS[[#This Row],[Cantidad]]*VENTAS[[#This Row],[Precio Venta]]</f>
        <v>13</v>
      </c>
      <c r="J1291" s="59">
        <f>IF(VENTAS[[#This Row],[Nombre del Gestor]]&gt;1,  VENTAS[[#This Row],[Total]]*10%, 0)</f>
        <v>1.3</v>
      </c>
      <c r="K1291" s="59">
        <f>IFERROR(VLOOKUP(VENTAS[[#This Row],[Código del producto Vendido]],STOCK[],16,FALSE)*VENTAS[[#This Row],[Cantidad]] + VLOOKUP(VENTAS[[#This Row],[Código del producto Vendido]],STOCK[],19,FALSE)*VENTAS[[#This Row],[Cantidad]],VENTAS[[#This Row],[Total]])</f>
        <v>11.944444444444445</v>
      </c>
      <c r="L1291" s="59">
        <f>VENTAS[[#This Row],[Total]]-VENTAS[[#This Row],[Comisión 10%]]-VENTAS[[#This Row],[Costo SIN Comision]]</f>
        <v>-0.24444444444444535</v>
      </c>
      <c r="M1291" s="59"/>
    </row>
    <row r="1292" spans="1:13" ht="20" customHeight="1">
      <c r="A1292" s="56">
        <v>45505</v>
      </c>
      <c r="B1292" s="57"/>
      <c r="C1292" s="57" t="s">
        <v>2903</v>
      </c>
      <c r="D1292" s="57" t="s">
        <v>2896</v>
      </c>
      <c r="E1292" s="57" t="s">
        <v>2282</v>
      </c>
      <c r="F1292" s="58" t="str">
        <f>IFERROR(VLOOKUP(VENTAS[[#This Row],[Código del producto Vendido]],STOCK[],5,FALSE),"-")</f>
        <v>Set de 3 piezas de bikini con estampado floral</v>
      </c>
      <c r="G1292" s="58">
        <v>1</v>
      </c>
      <c r="H1292" s="59">
        <v>25</v>
      </c>
      <c r="I1292" s="59">
        <f>VENTAS[[#This Row],[Cantidad]]*VENTAS[[#This Row],[Precio Venta]]</f>
        <v>25</v>
      </c>
      <c r="J1292" s="59">
        <f>IF(VENTAS[[#This Row],[Nombre del Gestor]]&gt;1,  VENTAS[[#This Row],[Total]]*10%, 0)</f>
        <v>2.5</v>
      </c>
      <c r="K1292" s="59">
        <f>IFERROR(VLOOKUP(VENTAS[[#This Row],[Código del producto Vendido]],STOCK[],16,FALSE)*VENTAS[[#This Row],[Cantidad]] + VLOOKUP(VENTAS[[#This Row],[Código del producto Vendido]],STOCK[],19,FALSE)*VENTAS[[#This Row],[Cantidad]],VENTAS[[#This Row],[Total]])</f>
        <v>9.67</v>
      </c>
      <c r="L1292" s="59">
        <f>VENTAS[[#This Row],[Total]]-VENTAS[[#This Row],[Comisión 10%]]-VENTAS[[#This Row],[Costo SIN Comision]]</f>
        <v>12.83</v>
      </c>
      <c r="M1292" s="59"/>
    </row>
    <row r="1293" spans="1:13" ht="20" customHeight="1">
      <c r="A1293" s="56">
        <v>45505</v>
      </c>
      <c r="B1293" s="57"/>
      <c r="C1293" s="57" t="s">
        <v>2904</v>
      </c>
      <c r="D1293" s="57" t="s">
        <v>2896</v>
      </c>
      <c r="E1293" s="57" t="s">
        <v>823</v>
      </c>
      <c r="F1293" s="58" t="str">
        <f>IFERROR(VLOOKUP(VENTAS[[#This Row],[Código del producto Vendido]],STOCK[],5,FALSE),"-")</f>
        <v>Vestido estampado malva</v>
      </c>
      <c r="G1293" s="58">
        <v>1</v>
      </c>
      <c r="H1293" s="59">
        <v>12</v>
      </c>
      <c r="I1293" s="59">
        <f>VENTAS[[#This Row],[Cantidad]]*VENTAS[[#This Row],[Precio Venta]]</f>
        <v>12</v>
      </c>
      <c r="J1293" s="59">
        <f>IF(VENTAS[[#This Row],[Nombre del Gestor]]&gt;1,  VENTAS[[#This Row],[Total]]*10%, 0)</f>
        <v>1.2000000000000002</v>
      </c>
      <c r="K1293" s="59">
        <f>IFERROR(VLOOKUP(VENTAS[[#This Row],[Código del producto Vendido]],STOCK[],16,FALSE)*VENTAS[[#This Row],[Cantidad]] + VLOOKUP(VENTAS[[#This Row],[Código del producto Vendido]],STOCK[],19,FALSE)*VENTAS[[#This Row],[Cantidad]],VENTAS[[#This Row],[Total]])</f>
        <v>9.3333333333333339</v>
      </c>
      <c r="L1293" s="59">
        <f>VENTAS[[#This Row],[Total]]-VENTAS[[#This Row],[Comisión 10%]]-VENTAS[[#This Row],[Costo SIN Comision]]</f>
        <v>1.4666666666666668</v>
      </c>
      <c r="M1293" s="59"/>
    </row>
    <row r="1294" spans="1:13" ht="20" customHeight="1">
      <c r="A1294" s="56">
        <v>45505</v>
      </c>
      <c r="B1294" s="57"/>
      <c r="C1294" s="57" t="s">
        <v>2904</v>
      </c>
      <c r="D1294" s="57" t="s">
        <v>2896</v>
      </c>
      <c r="E1294" s="57" t="s">
        <v>1466</v>
      </c>
      <c r="F1294" s="58" t="str">
        <f>IFERROR(VLOOKUP(VENTAS[[#This Row],[Código del producto Vendido]],STOCK[],5,FALSE),"-")</f>
        <v>Vestido acanalado de manga larga</v>
      </c>
      <c r="G1294" s="58">
        <v>1</v>
      </c>
      <c r="H1294" s="59">
        <v>25</v>
      </c>
      <c r="I1294" s="59">
        <f>VENTAS[[#This Row],[Cantidad]]*VENTAS[[#This Row],[Precio Venta]]</f>
        <v>25</v>
      </c>
      <c r="J1294" s="59">
        <f>IF(VENTAS[[#This Row],[Nombre del Gestor]]&gt;1,  VENTAS[[#This Row],[Total]]*10%, 0)</f>
        <v>2.5</v>
      </c>
      <c r="K1294" s="59">
        <f>IFERROR(VLOOKUP(VENTAS[[#This Row],[Código del producto Vendido]],STOCK[],16,FALSE)*VENTAS[[#This Row],[Cantidad]] + VLOOKUP(VENTAS[[#This Row],[Código del producto Vendido]],STOCK[],19,FALSE)*VENTAS[[#This Row],[Cantidad]],VENTAS[[#This Row],[Total]])</f>
        <v>18.100000000000001</v>
      </c>
      <c r="L1294" s="59">
        <f>VENTAS[[#This Row],[Total]]-VENTAS[[#This Row],[Comisión 10%]]-VENTAS[[#This Row],[Costo SIN Comision]]</f>
        <v>4.3999999999999986</v>
      </c>
      <c r="M1294" s="59"/>
    </row>
    <row r="1295" spans="1:13" ht="20" customHeight="1">
      <c r="A1295" s="56">
        <v>45526</v>
      </c>
      <c r="B1295" s="57"/>
      <c r="C1295" s="57" t="s">
        <v>2906</v>
      </c>
      <c r="D1295" s="57" t="s">
        <v>2907</v>
      </c>
      <c r="E1295" s="57" t="s">
        <v>2879</v>
      </c>
      <c r="F1295" s="58" t="str">
        <f>IFERROR(VLOOKUP(VENTAS[[#This Row],[Código del producto Vendido]],STOCK[],5,FALSE),"-")</f>
        <v>Set de Splash y crema de Victoria Secret (Original) Aqua Kiss</v>
      </c>
      <c r="G1295" s="58">
        <v>1</v>
      </c>
      <c r="H1295" s="59">
        <v>40</v>
      </c>
      <c r="I1295" s="59">
        <f>VENTAS[[#This Row],[Cantidad]]*VENTAS[[#This Row],[Precio Venta]]</f>
        <v>40</v>
      </c>
      <c r="J1295" s="59">
        <f>IF(VENTAS[[#This Row],[Nombre del Gestor]]&gt;1,  VENTAS[[#This Row],[Total]]*10%, 0)</f>
        <v>4</v>
      </c>
      <c r="K1295" s="59">
        <f>IFERROR(VLOOKUP(VENTAS[[#This Row],[Código del producto Vendido]],STOCK[],16,FALSE)*VENTAS[[#This Row],[Cantidad]] + VLOOKUP(VENTAS[[#This Row],[Código del producto Vendido]],STOCK[],19,FALSE)*VENTAS[[#This Row],[Cantidad]],VENTAS[[#This Row],[Total]])</f>
        <v>16.37</v>
      </c>
      <c r="L1295" s="59">
        <f>VENTAS[[#This Row],[Total]]-VENTAS[[#This Row],[Comisión 10%]]-VENTAS[[#This Row],[Costo SIN Comision]]</f>
        <v>19.63</v>
      </c>
      <c r="M1295" s="59"/>
    </row>
    <row r="1296" spans="1:13" ht="20" customHeight="1">
      <c r="A1296" s="56">
        <v>45528</v>
      </c>
      <c r="B1296" s="57"/>
      <c r="C1296" s="57" t="s">
        <v>2870</v>
      </c>
      <c r="D1296" s="57" t="s">
        <v>2488</v>
      </c>
      <c r="E1296" s="57" t="s">
        <v>836</v>
      </c>
      <c r="F1296" s="58" t="str">
        <f>IFERROR(VLOOKUP(VENTAS[[#This Row],[Código del producto Vendido]],STOCK[],5,FALSE),"-")</f>
        <v>Vestido venturina</v>
      </c>
      <c r="G1296" s="58">
        <v>0</v>
      </c>
      <c r="H1296" s="59">
        <v>0</v>
      </c>
      <c r="I1296" s="59">
        <f>VENTAS[[#This Row],[Cantidad]]*VENTAS[[#This Row],[Precio Venta]]</f>
        <v>0</v>
      </c>
      <c r="J1296" s="59">
        <f>IF(VENTAS[[#This Row],[Nombre del Gestor]]&gt;1,  VENTAS[[#This Row],[Total]]*10%, 0)</f>
        <v>0</v>
      </c>
      <c r="K1296" s="59">
        <f>IFERROR(VLOOKUP(VENTAS[[#This Row],[Código del producto Vendido]],STOCK[],16,FALSE)*VENTAS[[#This Row],[Cantidad]] + VLOOKUP(VENTAS[[#This Row],[Código del producto Vendido]],STOCK[],19,FALSE)*VENTAS[[#This Row],[Cantidad]],VENTAS[[#This Row],[Total]])</f>
        <v>0</v>
      </c>
      <c r="L1296" s="59">
        <f>VENTAS[[#This Row],[Total]]-VENTAS[[#This Row],[Comisión 10%]]-VENTAS[[#This Row],[Costo SIN Comision]]</f>
        <v>0</v>
      </c>
      <c r="M1296" s="59"/>
    </row>
    <row r="1297" spans="1:13" ht="20" customHeight="1">
      <c r="A1297" s="56">
        <v>45529</v>
      </c>
      <c r="B1297" s="57"/>
      <c r="C1297" s="57" t="s">
        <v>2920</v>
      </c>
      <c r="D1297" s="57" t="s">
        <v>2014</v>
      </c>
      <c r="E1297" s="57" t="s">
        <v>2632</v>
      </c>
      <c r="F1297" s="58" t="str">
        <f>IFERROR(VLOOKUP(VENTAS[[#This Row],[Código del producto Vendido]],STOCK[],5,FALSE),"-")</f>
        <v>Sandalias prácticas chunky blanco crema</v>
      </c>
      <c r="G1297" s="58">
        <v>1</v>
      </c>
      <c r="H1297" s="59">
        <v>35</v>
      </c>
      <c r="I1297" s="59">
        <f>VENTAS[[#This Row],[Cantidad]]*VENTAS[[#This Row],[Precio Venta]]</f>
        <v>35</v>
      </c>
      <c r="J1297" s="59">
        <f>IF(VENTAS[[#This Row],[Nombre del Gestor]]&gt;1,  VENTAS[[#This Row],[Total]]*10%, 0)</f>
        <v>3.5</v>
      </c>
      <c r="K1297" s="59">
        <f>IFERROR(VLOOKUP(VENTAS[[#This Row],[Código del producto Vendido]],STOCK[],16,FALSE)*VENTAS[[#This Row],[Cantidad]] + VLOOKUP(VENTAS[[#This Row],[Código del producto Vendido]],STOCK[],19,FALSE)*VENTAS[[#This Row],[Cantidad]],VENTAS[[#This Row],[Total]])</f>
        <v>24.217399999999998</v>
      </c>
      <c r="L1297" s="59">
        <f>VENTAS[[#This Row],[Total]]-VENTAS[[#This Row],[Comisión 10%]]-VENTAS[[#This Row],[Costo SIN Comision]]</f>
        <v>7.2826000000000022</v>
      </c>
      <c r="M1297" s="59"/>
    </row>
    <row r="1298" spans="1:13" ht="20" customHeight="1">
      <c r="A1298" s="56">
        <v>45529</v>
      </c>
      <c r="B1298" s="57"/>
      <c r="C1298" s="57" t="s">
        <v>2921</v>
      </c>
      <c r="D1298" s="57" t="s">
        <v>2014</v>
      </c>
      <c r="E1298" s="57" t="s">
        <v>1034</v>
      </c>
      <c r="F1298" s="58" t="str">
        <f>IFERROR(VLOOKUP(VENTAS[[#This Row],[Código del producto Vendido]],STOCK[],5,FALSE),"-")</f>
        <v>Camisa Blanca</v>
      </c>
      <c r="G1298" s="58">
        <v>1</v>
      </c>
      <c r="H1298" s="59">
        <v>22</v>
      </c>
      <c r="I1298" s="59">
        <f>VENTAS[[#This Row],[Cantidad]]*VENTAS[[#This Row],[Precio Venta]]</f>
        <v>22</v>
      </c>
      <c r="J1298" s="59">
        <f>IF(VENTAS[[#This Row],[Nombre del Gestor]]&gt;1,  VENTAS[[#This Row],[Total]]*10%, 0)</f>
        <v>2.2000000000000002</v>
      </c>
      <c r="K1298" s="59">
        <f>IFERROR(VLOOKUP(VENTAS[[#This Row],[Código del producto Vendido]],STOCK[],16,FALSE)*VENTAS[[#This Row],[Cantidad]] + VLOOKUP(VENTAS[[#This Row],[Código del producto Vendido]],STOCK[],19,FALSE)*VENTAS[[#This Row],[Cantidad]],VENTAS[[#This Row],[Total]])</f>
        <v>12.9</v>
      </c>
      <c r="L1298" s="59">
        <f>VENTAS[[#This Row],[Total]]-VENTAS[[#This Row],[Comisión 10%]]-VENTAS[[#This Row],[Costo SIN Comision]]</f>
        <v>6.9</v>
      </c>
      <c r="M1298" s="59"/>
    </row>
    <row r="1299" spans="1:13" ht="20" customHeight="1">
      <c r="A1299" s="56">
        <v>45529</v>
      </c>
      <c r="B1299" s="57"/>
      <c r="C1299" s="57" t="s">
        <v>2891</v>
      </c>
      <c r="D1299" s="57" t="s">
        <v>2014</v>
      </c>
      <c r="E1299" s="57" t="s">
        <v>2281</v>
      </c>
      <c r="F1299" s="58" t="str">
        <f>IFERROR(VLOOKUP(VENTAS[[#This Row],[Código del producto Vendido]],STOCK[],5,FALSE),"-")</f>
        <v>Set de 3 piezas de bikini con estampado floral</v>
      </c>
      <c r="G1299" s="58">
        <v>1</v>
      </c>
      <c r="H1299" s="59">
        <v>25</v>
      </c>
      <c r="I1299" s="59">
        <f>VENTAS[[#This Row],[Cantidad]]*VENTAS[[#This Row],[Precio Venta]]</f>
        <v>25</v>
      </c>
      <c r="J1299" s="59">
        <f>IF(VENTAS[[#This Row],[Nombre del Gestor]]&gt;1,  VENTAS[[#This Row],[Total]]*10%, 0)</f>
        <v>2.5</v>
      </c>
      <c r="K1299" s="59">
        <f>IFERROR(VLOOKUP(VENTAS[[#This Row],[Código del producto Vendido]],STOCK[],16,FALSE)*VENTAS[[#This Row],[Cantidad]] + VLOOKUP(VENTAS[[#This Row],[Código del producto Vendido]],STOCK[],19,FALSE)*VENTAS[[#This Row],[Cantidad]],VENTAS[[#This Row],[Total]])</f>
        <v>9.67</v>
      </c>
      <c r="L1299" s="59">
        <f>VENTAS[[#This Row],[Total]]-VENTAS[[#This Row],[Comisión 10%]]-VENTAS[[#This Row],[Costo SIN Comision]]</f>
        <v>12.83</v>
      </c>
      <c r="M1299" s="59"/>
    </row>
    <row r="1300" spans="1:13" ht="20" customHeight="1">
      <c r="A1300" s="56">
        <v>45529</v>
      </c>
      <c r="B1300" s="57" t="s">
        <v>2926</v>
      </c>
      <c r="C1300" s="57" t="s">
        <v>2925</v>
      </c>
      <c r="D1300" s="57" t="s">
        <v>226</v>
      </c>
      <c r="E1300" s="57" t="s">
        <v>2669</v>
      </c>
      <c r="F1300" s="58" t="str">
        <f>IFERROR(VLOOKUP(VENTAS[[#This Row],[Código del producto Vendido]],STOCK[],5,FALSE),"-")</f>
        <v>Pantalones cortos de mezclilla de moda</v>
      </c>
      <c r="G1300" s="58">
        <v>1</v>
      </c>
      <c r="H1300" s="59">
        <v>0</v>
      </c>
      <c r="I1300" s="59">
        <f>VENTAS[[#This Row],[Cantidad]]*VENTAS[[#This Row],[Precio Venta]]</f>
        <v>0</v>
      </c>
      <c r="J1300" s="59">
        <f>IF(VENTAS[[#This Row],[Nombre del Gestor]]&gt;1,  VENTAS[[#This Row],[Total]]*10%, 0)</f>
        <v>0</v>
      </c>
      <c r="K1300" s="59">
        <f>IFERROR(VLOOKUP(VENTAS[[#This Row],[Código del producto Vendido]],STOCK[],16,FALSE)*VENTAS[[#This Row],[Cantidad]] + VLOOKUP(VENTAS[[#This Row],[Código del producto Vendido]],STOCK[],19,FALSE)*VENTAS[[#This Row],[Cantidad]],VENTAS[[#This Row],[Total]])</f>
        <v>15.790000000000001</v>
      </c>
      <c r="L1300" s="59">
        <f>VENTAS[[#This Row],[Total]]-VENTAS[[#This Row],[Comisión 10%]]-VENTAS[[#This Row],[Costo SIN Comision]]</f>
        <v>-15.790000000000001</v>
      </c>
      <c r="M1300" s="59"/>
    </row>
    <row r="1301" spans="1:13" ht="20" customHeight="1">
      <c r="A1301" s="56">
        <v>45529</v>
      </c>
      <c r="B1301" s="57"/>
      <c r="C1301" s="57" t="s">
        <v>2927</v>
      </c>
      <c r="D1301" s="57" t="s">
        <v>2498</v>
      </c>
      <c r="E1301" s="57" t="s">
        <v>2356</v>
      </c>
      <c r="F1301" s="58" t="str">
        <f>IFERROR(VLOOKUP(VENTAS[[#This Row],[Código del producto Vendido]],STOCK[],5,FALSE),"-")</f>
        <v>Espejuelos estilo cat eye</v>
      </c>
      <c r="G1301" s="58">
        <v>1</v>
      </c>
      <c r="H1301" s="59">
        <v>10</v>
      </c>
      <c r="I1301" s="59">
        <f>VENTAS[[#This Row],[Cantidad]]*VENTAS[[#This Row],[Precio Venta]]</f>
        <v>10</v>
      </c>
      <c r="J1301" s="59">
        <f>IF(VENTAS[[#This Row],[Nombre del Gestor]]&gt;1,  VENTAS[[#This Row],[Total]]*10%, 0)</f>
        <v>1</v>
      </c>
      <c r="K1301" s="59">
        <f>IFERROR(VLOOKUP(VENTAS[[#This Row],[Código del producto Vendido]],STOCK[],16,FALSE)*VENTAS[[#This Row],[Cantidad]] + VLOOKUP(VENTAS[[#This Row],[Código del producto Vendido]],STOCK[],19,FALSE)*VENTAS[[#This Row],[Cantidad]],VENTAS[[#This Row],[Total]])</f>
        <v>5.1218750000000002</v>
      </c>
      <c r="L1301" s="59">
        <f>VENTAS[[#This Row],[Total]]-VENTAS[[#This Row],[Comisión 10%]]-VENTAS[[#This Row],[Costo SIN Comision]]</f>
        <v>3.8781249999999998</v>
      </c>
      <c r="M1301" s="59"/>
    </row>
    <row r="1302" spans="1:13" ht="20" customHeight="1">
      <c r="A1302" s="56">
        <v>45507</v>
      </c>
      <c r="B1302" s="57"/>
      <c r="C1302" s="57" t="s">
        <v>2928</v>
      </c>
      <c r="D1302" s="57" t="s">
        <v>1492</v>
      </c>
      <c r="E1302" s="57" t="s">
        <v>2701</v>
      </c>
      <c r="F1302" s="58" t="str">
        <f>IFERROR(VLOOKUP(VENTAS[[#This Row],[Código del producto Vendido]],STOCK[],5,FALSE),"-")</f>
        <v>Sombrero Visera de Verano</v>
      </c>
      <c r="G1302" s="58">
        <v>1</v>
      </c>
      <c r="H1302" s="59">
        <v>15</v>
      </c>
      <c r="I1302" s="59">
        <f>VENTAS[[#This Row],[Cantidad]]*VENTAS[[#This Row],[Precio Venta]]</f>
        <v>15</v>
      </c>
      <c r="J1302" s="59">
        <f>IF(VENTAS[[#This Row],[Nombre del Gestor]]&gt;1,  VENTAS[[#This Row],[Total]]*10%, 0)</f>
        <v>1.5</v>
      </c>
      <c r="K1302" s="59">
        <f>IFERROR(VLOOKUP(VENTAS[[#This Row],[Código del producto Vendido]],STOCK[],16,FALSE)*VENTAS[[#This Row],[Cantidad]] + VLOOKUP(VENTAS[[#This Row],[Código del producto Vendido]],STOCK[],19,FALSE)*VENTAS[[#This Row],[Cantidad]],VENTAS[[#This Row],[Total]])</f>
        <v>6.3599999999999994</v>
      </c>
      <c r="L1302" s="59">
        <f>VENTAS[[#This Row],[Total]]-VENTAS[[#This Row],[Comisión 10%]]-VENTAS[[#This Row],[Costo SIN Comision]]</f>
        <v>7.1400000000000006</v>
      </c>
      <c r="M1302" s="59"/>
    </row>
    <row r="1303" spans="1:13" ht="20" customHeight="1">
      <c r="A1303" s="56">
        <v>45509</v>
      </c>
      <c r="B1303" s="57"/>
      <c r="C1303" s="57" t="s">
        <v>2929</v>
      </c>
      <c r="D1303" s="57" t="s">
        <v>1492</v>
      </c>
      <c r="E1303" s="57" t="s">
        <v>2651</v>
      </c>
      <c r="F1303" s="58" t="str">
        <f>IFERROR(VLOOKUP(VENTAS[[#This Row],[Código del producto Vendido]],STOCK[],5,FALSE),"-")</f>
        <v>Bolso de playa con diseño de rayas tamaño mediano</v>
      </c>
      <c r="G1303" s="58">
        <v>1</v>
      </c>
      <c r="H1303" s="59">
        <v>22</v>
      </c>
      <c r="I1303" s="59">
        <f>VENTAS[[#This Row],[Cantidad]]*VENTAS[[#This Row],[Precio Venta]]</f>
        <v>22</v>
      </c>
      <c r="J1303" s="59">
        <f>IF(VENTAS[[#This Row],[Nombre del Gestor]]&gt;1,  VENTAS[[#This Row],[Total]]*10%, 0)</f>
        <v>2.2000000000000002</v>
      </c>
      <c r="K1303" s="59">
        <f>IFERROR(VLOOKUP(VENTAS[[#This Row],[Código del producto Vendido]],STOCK[],16,FALSE)*VENTAS[[#This Row],[Cantidad]] + VLOOKUP(VENTAS[[#This Row],[Código del producto Vendido]],STOCK[],19,FALSE)*VENTAS[[#This Row],[Cantidad]],VENTAS[[#This Row],[Total]])</f>
        <v>11.3</v>
      </c>
      <c r="L1303" s="59">
        <f>VENTAS[[#This Row],[Total]]-VENTAS[[#This Row],[Comisión 10%]]-VENTAS[[#This Row],[Costo SIN Comision]]</f>
        <v>8.5</v>
      </c>
      <c r="M1303" s="59"/>
    </row>
    <row r="1304" spans="1:13" ht="20" customHeight="1">
      <c r="A1304" s="56">
        <v>45509</v>
      </c>
      <c r="B1304" s="57"/>
      <c r="C1304" s="57" t="s">
        <v>2930</v>
      </c>
      <c r="D1304" s="57" t="s">
        <v>1492</v>
      </c>
      <c r="E1304" s="57" t="s">
        <v>2651</v>
      </c>
      <c r="F1304" s="58" t="str">
        <f>IFERROR(VLOOKUP(VENTAS[[#This Row],[Código del producto Vendido]],STOCK[],5,FALSE),"-")</f>
        <v>Bolso de playa con diseño de rayas tamaño mediano</v>
      </c>
      <c r="G1304" s="58">
        <v>1</v>
      </c>
      <c r="H1304" s="59">
        <v>22</v>
      </c>
      <c r="I1304" s="59">
        <f>VENTAS[[#This Row],[Cantidad]]*VENTAS[[#This Row],[Precio Venta]]</f>
        <v>22</v>
      </c>
      <c r="J1304" s="59">
        <f>IF(VENTAS[[#This Row],[Nombre del Gestor]]&gt;1,  VENTAS[[#This Row],[Total]]*10%, 0)</f>
        <v>2.2000000000000002</v>
      </c>
      <c r="K1304" s="59">
        <f>IFERROR(VLOOKUP(VENTAS[[#This Row],[Código del producto Vendido]],STOCK[],16,FALSE)*VENTAS[[#This Row],[Cantidad]] + VLOOKUP(VENTAS[[#This Row],[Código del producto Vendido]],STOCK[],19,FALSE)*VENTAS[[#This Row],[Cantidad]],VENTAS[[#This Row],[Total]])</f>
        <v>11.3</v>
      </c>
      <c r="L1304" s="59">
        <f>VENTAS[[#This Row],[Total]]-VENTAS[[#This Row],[Comisión 10%]]-VENTAS[[#This Row],[Costo SIN Comision]]</f>
        <v>8.5</v>
      </c>
      <c r="M1304" s="59"/>
    </row>
    <row r="1305" spans="1:13" ht="20" customHeight="1">
      <c r="A1305" s="56">
        <v>45511</v>
      </c>
      <c r="B1305" s="57"/>
      <c r="C1305" s="57" t="s">
        <v>2932</v>
      </c>
      <c r="D1305" s="57" t="s">
        <v>2933</v>
      </c>
      <c r="E1305" s="57" t="s">
        <v>2697</v>
      </c>
      <c r="F1305" s="58" t="str">
        <f>IFERROR(VLOOKUP(VENTAS[[#This Row],[Código del producto Vendido]],STOCK[],5,FALSE),"-")</f>
        <v>Pullover largo unicolor tela traslúcida negro</v>
      </c>
      <c r="G1305" s="58">
        <v>1</v>
      </c>
      <c r="H1305" s="59">
        <v>10</v>
      </c>
      <c r="I1305" s="59">
        <f>VENTAS[[#This Row],[Cantidad]]*VENTAS[[#This Row],[Precio Venta]]</f>
        <v>10</v>
      </c>
      <c r="J1305" s="59">
        <f>IF(VENTAS[[#This Row],[Nombre del Gestor]]&gt;1,  VENTAS[[#This Row],[Total]]*10%, 0)</f>
        <v>1</v>
      </c>
      <c r="K1305" s="59">
        <f>IFERROR(VLOOKUP(VENTAS[[#This Row],[Código del producto Vendido]],STOCK[],16,FALSE)*VENTAS[[#This Row],[Cantidad]] + VLOOKUP(VENTAS[[#This Row],[Código del producto Vendido]],STOCK[],19,FALSE)*VENTAS[[#This Row],[Cantidad]],VENTAS[[#This Row],[Total]])</f>
        <v>4.32</v>
      </c>
      <c r="L1305" s="59">
        <f>VENTAS[[#This Row],[Total]]-VENTAS[[#This Row],[Comisión 10%]]-VENTAS[[#This Row],[Costo SIN Comision]]</f>
        <v>4.68</v>
      </c>
      <c r="M1305" s="59"/>
    </row>
    <row r="1306" spans="1:13" ht="20" customHeight="1">
      <c r="A1306" s="56">
        <v>45511</v>
      </c>
      <c r="B1306" s="57"/>
      <c r="C1306" s="57" t="s">
        <v>2934</v>
      </c>
      <c r="D1306" s="57" t="s">
        <v>2933</v>
      </c>
      <c r="E1306" s="57" t="s">
        <v>2650</v>
      </c>
      <c r="F1306" s="58" t="str">
        <f>IFERROR(VLOOKUP(VENTAS[[#This Row],[Código del producto Vendido]],STOCK[],5,FALSE),"-")</f>
        <v xml:space="preserve">Bolso tejido redondo de gran capidad </v>
      </c>
      <c r="G1306" s="58">
        <v>1</v>
      </c>
      <c r="H1306" s="59">
        <v>25</v>
      </c>
      <c r="I1306" s="59">
        <f>VENTAS[[#This Row],[Cantidad]]*VENTAS[[#This Row],[Precio Venta]]</f>
        <v>25</v>
      </c>
      <c r="J1306" s="59">
        <f>IF(VENTAS[[#This Row],[Nombre del Gestor]]&gt;1,  VENTAS[[#This Row],[Total]]*10%, 0)</f>
        <v>2.5</v>
      </c>
      <c r="K1306" s="59">
        <f>IFERROR(VLOOKUP(VENTAS[[#This Row],[Código del producto Vendido]],STOCK[],16,FALSE)*VENTAS[[#This Row],[Cantidad]] + VLOOKUP(VENTAS[[#This Row],[Código del producto Vendido]],STOCK[],19,FALSE)*VENTAS[[#This Row],[Cantidad]],VENTAS[[#This Row],[Total]])</f>
        <v>11.67</v>
      </c>
      <c r="L1306" s="59">
        <f>VENTAS[[#This Row],[Total]]-VENTAS[[#This Row],[Comisión 10%]]-VENTAS[[#This Row],[Costo SIN Comision]]</f>
        <v>10.83</v>
      </c>
      <c r="M1306" s="59"/>
    </row>
    <row r="1307" spans="1:13" ht="20" customHeight="1">
      <c r="A1307" s="56">
        <v>45511</v>
      </c>
      <c r="B1307" s="57"/>
      <c r="C1307" s="57" t="s">
        <v>2934</v>
      </c>
      <c r="D1307" s="57" t="s">
        <v>1492</v>
      </c>
      <c r="E1307" s="57" t="s">
        <v>1039</v>
      </c>
      <c r="F1307" s="58" t="str">
        <f>IFERROR(VLOOKUP(VENTAS[[#This Row],[Código del producto Vendido]],STOCK[],5,FALSE),"-")</f>
        <v>Falda negra con flores y abertura</v>
      </c>
      <c r="G1307" s="58">
        <v>1</v>
      </c>
      <c r="H1307" s="59">
        <v>18</v>
      </c>
      <c r="I1307" s="59">
        <f>VENTAS[[#This Row],[Cantidad]]*VENTAS[[#This Row],[Precio Venta]]</f>
        <v>18</v>
      </c>
      <c r="J1307" s="59">
        <f>IF(VENTAS[[#This Row],[Nombre del Gestor]]&gt;1,  VENTAS[[#This Row],[Total]]*10%, 0)</f>
        <v>1.8</v>
      </c>
      <c r="K1307" s="59">
        <f>IFERROR(VLOOKUP(VENTAS[[#This Row],[Código del producto Vendido]],STOCK[],16,FALSE)*VENTAS[[#This Row],[Cantidad]] + VLOOKUP(VENTAS[[#This Row],[Código del producto Vendido]],STOCK[],19,FALSE)*VENTAS[[#This Row],[Cantidad]],VENTAS[[#This Row],[Total]])</f>
        <v>10.77</v>
      </c>
      <c r="L1307" s="59">
        <f>VENTAS[[#This Row],[Total]]-VENTAS[[#This Row],[Comisión 10%]]-VENTAS[[#This Row],[Costo SIN Comision]]</f>
        <v>5.43</v>
      </c>
      <c r="M1307" s="59"/>
    </row>
    <row r="1308" spans="1:13" ht="20" customHeight="1">
      <c r="A1308" s="56">
        <v>45514</v>
      </c>
      <c r="B1308" s="57"/>
      <c r="C1308" s="57" t="s">
        <v>2869</v>
      </c>
      <c r="D1308" s="57" t="s">
        <v>1492</v>
      </c>
      <c r="E1308" s="57" t="s">
        <v>2648</v>
      </c>
      <c r="F1308" s="58" t="str">
        <f>IFERROR(VLOOKUP(VENTAS[[#This Row],[Código del producto Vendido]],STOCK[],5,FALSE),"-")</f>
        <v>Blusa blanca de lazos y manga abullonada</v>
      </c>
      <c r="G1308" s="58">
        <v>1</v>
      </c>
      <c r="H1308" s="59">
        <v>18</v>
      </c>
      <c r="I1308" s="59">
        <f>VENTAS[[#This Row],[Cantidad]]*VENTAS[[#This Row],[Precio Venta]]</f>
        <v>18</v>
      </c>
      <c r="J1308" s="59">
        <f>IF(VENTAS[[#This Row],[Nombre del Gestor]]&gt;1,  VENTAS[[#This Row],[Total]]*10%, 0)</f>
        <v>1.8</v>
      </c>
      <c r="K1308" s="59">
        <f>IFERROR(VLOOKUP(VENTAS[[#This Row],[Código del producto Vendido]],STOCK[],16,FALSE)*VENTAS[[#This Row],[Cantidad]] + VLOOKUP(VENTAS[[#This Row],[Código del producto Vendido]],STOCK[],19,FALSE)*VENTAS[[#This Row],[Cantidad]],VENTAS[[#This Row],[Total]])</f>
        <v>10.940000000000001</v>
      </c>
      <c r="L1308" s="59">
        <f>VENTAS[[#This Row],[Total]]-VENTAS[[#This Row],[Comisión 10%]]-VENTAS[[#This Row],[Costo SIN Comision]]</f>
        <v>5.259999999999998</v>
      </c>
      <c r="M1308" s="59"/>
    </row>
    <row r="1309" spans="1:13" ht="20" customHeight="1">
      <c r="A1309" s="56">
        <v>45514</v>
      </c>
      <c r="B1309" s="57"/>
      <c r="C1309" s="57" t="s">
        <v>2937</v>
      </c>
      <c r="D1309" s="57" t="s">
        <v>1492</v>
      </c>
      <c r="E1309" s="57" t="s">
        <v>2618</v>
      </c>
      <c r="F1309" s="58" t="str">
        <f>IFERROR(VLOOKUP(VENTAS[[#This Row],[Código del producto Vendido]],STOCK[],5,FALSE),"-")</f>
        <v>Sandalias de plataforma de tacón grueso</v>
      </c>
      <c r="G1309" s="58">
        <v>1</v>
      </c>
      <c r="H1309" s="59">
        <v>50</v>
      </c>
      <c r="I1309" s="59">
        <f>VENTAS[[#This Row],[Cantidad]]*VENTAS[[#This Row],[Precio Venta]]</f>
        <v>50</v>
      </c>
      <c r="J1309" s="59">
        <f>IF(VENTAS[[#This Row],[Nombre del Gestor]]&gt;1,  VENTAS[[#This Row],[Total]]*10%, 0)</f>
        <v>5</v>
      </c>
      <c r="K1309" s="59">
        <f>IFERROR(VLOOKUP(VENTAS[[#This Row],[Código del producto Vendido]],STOCK[],16,FALSE)*VENTAS[[#This Row],[Cantidad]] + VLOOKUP(VENTAS[[#This Row],[Código del producto Vendido]],STOCK[],19,FALSE)*VENTAS[[#This Row],[Cantidad]],VENTAS[[#This Row],[Total]])</f>
        <v>29.47</v>
      </c>
      <c r="L1309" s="59">
        <f>VENTAS[[#This Row],[Total]]-VENTAS[[#This Row],[Comisión 10%]]-VENTAS[[#This Row],[Costo SIN Comision]]</f>
        <v>15.530000000000001</v>
      </c>
      <c r="M1309" s="59"/>
    </row>
    <row r="1310" spans="1:13" ht="20" customHeight="1">
      <c r="A1310" s="56">
        <v>45514</v>
      </c>
      <c r="B1310" s="57"/>
      <c r="C1310" s="57" t="s">
        <v>2938</v>
      </c>
      <c r="D1310" s="57" t="s">
        <v>1492</v>
      </c>
      <c r="E1310" s="57" t="s">
        <v>1256</v>
      </c>
      <c r="F1310" s="58" t="str">
        <f>IFERROR(VLOOKUP(VENTAS[[#This Row],[Código del producto Vendido]],STOCK[],5,FALSE),"-")</f>
        <v>Sandalias blancas cruzadas</v>
      </c>
      <c r="G1310" s="58">
        <v>1</v>
      </c>
      <c r="H1310" s="59">
        <v>18</v>
      </c>
      <c r="I1310" s="59">
        <f>VENTAS[[#This Row],[Cantidad]]*VENTAS[[#This Row],[Precio Venta]]</f>
        <v>18</v>
      </c>
      <c r="J1310" s="59">
        <f>IF(VENTAS[[#This Row],[Nombre del Gestor]]&gt;1,  VENTAS[[#This Row],[Total]]*10%, 0)</f>
        <v>1.8</v>
      </c>
      <c r="K1310" s="59">
        <f>IFERROR(VLOOKUP(VENTAS[[#This Row],[Código del producto Vendido]],STOCK[],16,FALSE)*VENTAS[[#This Row],[Cantidad]] + VLOOKUP(VENTAS[[#This Row],[Código del producto Vendido]],STOCK[],19,FALSE)*VENTAS[[#This Row],[Cantidad]],VENTAS[[#This Row],[Total]])</f>
        <v>11.49</v>
      </c>
      <c r="L1310" s="59">
        <f>VENTAS[[#This Row],[Total]]-VENTAS[[#This Row],[Comisión 10%]]-VENTAS[[#This Row],[Costo SIN Comision]]</f>
        <v>4.7099999999999991</v>
      </c>
      <c r="M1310" s="59"/>
    </row>
    <row r="1311" spans="1:13" ht="20" customHeight="1">
      <c r="A1311" s="56">
        <v>45518</v>
      </c>
      <c r="B1311" s="57"/>
      <c r="C1311" s="57" t="s">
        <v>2939</v>
      </c>
      <c r="D1311" s="57" t="s">
        <v>1492</v>
      </c>
      <c r="E1311" s="57" t="s">
        <v>2677</v>
      </c>
      <c r="F1311" s="58" t="str">
        <f>IFERROR(VLOOKUP(VENTAS[[#This Row],[Código del producto Vendido]],STOCK[],5,FALSE),"-")</f>
        <v>Blusa de lazos color negro</v>
      </c>
      <c r="G1311" s="58">
        <v>1</v>
      </c>
      <c r="H1311" s="59">
        <v>18</v>
      </c>
      <c r="I1311" s="59">
        <f>VENTAS[[#This Row],[Cantidad]]*VENTAS[[#This Row],[Precio Venta]]</f>
        <v>18</v>
      </c>
      <c r="J1311" s="59">
        <f>IF(VENTAS[[#This Row],[Nombre del Gestor]]&gt;1,  VENTAS[[#This Row],[Total]]*10%, 0)</f>
        <v>1.8</v>
      </c>
      <c r="K1311" s="59">
        <f>IFERROR(VLOOKUP(VENTAS[[#This Row],[Código del producto Vendido]],STOCK[],16,FALSE)*VENTAS[[#This Row],[Cantidad]] + VLOOKUP(VENTAS[[#This Row],[Código del producto Vendido]],STOCK[],19,FALSE)*VENTAS[[#This Row],[Cantidad]],VENTAS[[#This Row],[Total]])</f>
        <v>10.220000000000001</v>
      </c>
      <c r="L1311" s="59">
        <f>VENTAS[[#This Row],[Total]]-VENTAS[[#This Row],[Comisión 10%]]-VENTAS[[#This Row],[Costo SIN Comision]]</f>
        <v>5.9799999999999986</v>
      </c>
      <c r="M1311" s="59"/>
    </row>
    <row r="1312" spans="1:13" ht="20" customHeight="1">
      <c r="A1312" s="56">
        <v>45519</v>
      </c>
      <c r="B1312" s="57"/>
      <c r="C1312" s="57" t="s">
        <v>2942</v>
      </c>
      <c r="D1312" s="57" t="s">
        <v>1492</v>
      </c>
      <c r="E1312" s="57" t="s">
        <v>2941</v>
      </c>
      <c r="F1312" s="58" t="str">
        <f>IFERROR(VLOOKUP(VENTAS[[#This Row],[Código del producto Vendido]],STOCK[],5,FALSE),"-")</f>
        <v>Set de Splash y crema de Victoria Secret (Original) Midnigth Bloom</v>
      </c>
      <c r="G1312" s="58">
        <v>1</v>
      </c>
      <c r="H1312" s="59">
        <v>40</v>
      </c>
      <c r="I1312" s="59">
        <f>VENTAS[[#This Row],[Cantidad]]*VENTAS[[#This Row],[Precio Venta]]</f>
        <v>40</v>
      </c>
      <c r="J1312" s="59">
        <f>IF(VENTAS[[#This Row],[Nombre del Gestor]]&gt;1,  VENTAS[[#This Row],[Total]]*10%, 0)</f>
        <v>4</v>
      </c>
      <c r="K1312" s="59">
        <f>IFERROR(VLOOKUP(VENTAS[[#This Row],[Código del producto Vendido]],STOCK[],16,FALSE)*VENTAS[[#This Row],[Cantidad]] + VLOOKUP(VENTAS[[#This Row],[Código del producto Vendido]],STOCK[],19,FALSE)*VENTAS[[#This Row],[Cantidad]],VENTAS[[#This Row],[Total]])</f>
        <v>16.37</v>
      </c>
      <c r="L1312" s="59">
        <f>VENTAS[[#This Row],[Total]]-VENTAS[[#This Row],[Comisión 10%]]-VENTAS[[#This Row],[Costo SIN Comision]]</f>
        <v>19.63</v>
      </c>
      <c r="M1312" s="59"/>
    </row>
    <row r="1313" spans="1:13" ht="20" customHeight="1">
      <c r="A1313" s="56">
        <v>45512</v>
      </c>
      <c r="B1313" s="57"/>
      <c r="C1313" s="57" t="s">
        <v>2943</v>
      </c>
      <c r="D1313" s="57" t="s">
        <v>2495</v>
      </c>
      <c r="E1313" s="57" t="s">
        <v>2295</v>
      </c>
      <c r="F1313" s="58" t="str">
        <f>IFERROR(VLOOKUP(VENTAS[[#This Row],[Código del producto Vendido]],STOCK[],5,FALSE),"-")</f>
        <v>Bikini sexy de pierna alta en tendencia</v>
      </c>
      <c r="G1313" s="58">
        <v>1</v>
      </c>
      <c r="H1313" s="59">
        <v>20</v>
      </c>
      <c r="I1313" s="59">
        <f>VENTAS[[#This Row],[Cantidad]]*VENTAS[[#This Row],[Precio Venta]]</f>
        <v>20</v>
      </c>
      <c r="J1313" s="59">
        <f>IF(VENTAS[[#This Row],[Nombre del Gestor]]&gt;1,  VENTAS[[#This Row],[Total]]*10%, 0)</f>
        <v>2</v>
      </c>
      <c r="K1313" s="59">
        <f>IFERROR(VLOOKUP(VENTAS[[#This Row],[Código del producto Vendido]],STOCK[],16,FALSE)*VENTAS[[#This Row],[Cantidad]] + VLOOKUP(VENTAS[[#This Row],[Código del producto Vendido]],STOCK[],19,FALSE)*VENTAS[[#This Row],[Cantidad]],VENTAS[[#This Row],[Total]])</f>
        <v>6.6199999999999992</v>
      </c>
      <c r="L1313" s="59">
        <f>VENTAS[[#This Row],[Total]]-VENTAS[[#This Row],[Comisión 10%]]-VENTAS[[#This Row],[Costo SIN Comision]]</f>
        <v>11.38</v>
      </c>
      <c r="M1313" s="59"/>
    </row>
    <row r="1314" spans="1:13" ht="20" customHeight="1">
      <c r="A1314" s="56">
        <v>45512</v>
      </c>
      <c r="B1314" s="57"/>
      <c r="C1314" s="57"/>
      <c r="D1314" s="57" t="s">
        <v>1485</v>
      </c>
      <c r="E1314" s="57" t="s">
        <v>2469</v>
      </c>
      <c r="F1314" s="58" t="str">
        <f>IFERROR(VLOOKUP(VENTAS[[#This Row],[Código del producto Vendido]],STOCK[],5,FALSE),"-")</f>
        <v>Conjunto Playero color verde 2 piezas</v>
      </c>
      <c r="G1314" s="58">
        <v>1</v>
      </c>
      <c r="H1314" s="59">
        <v>25</v>
      </c>
      <c r="I1314" s="59">
        <f>VENTAS[[#This Row],[Cantidad]]*VENTAS[[#This Row],[Precio Venta]]</f>
        <v>25</v>
      </c>
      <c r="J1314" s="59">
        <f>IF(VENTAS[[#This Row],[Nombre del Gestor]]&gt;1,  VENTAS[[#This Row],[Total]]*10%, 0)</f>
        <v>2.5</v>
      </c>
      <c r="K1314" s="59">
        <f>IFERROR(VLOOKUP(VENTAS[[#This Row],[Código del producto Vendido]],STOCK[],16,FALSE)*VENTAS[[#This Row],[Cantidad]] + VLOOKUP(VENTAS[[#This Row],[Código del producto Vendido]],STOCK[],19,FALSE)*VENTAS[[#This Row],[Cantidad]],VENTAS[[#This Row],[Total]])</f>
        <v>12.48</v>
      </c>
      <c r="L1314" s="59">
        <f>VENTAS[[#This Row],[Total]]-VENTAS[[#This Row],[Comisión 10%]]-VENTAS[[#This Row],[Costo SIN Comision]]</f>
        <v>10.02</v>
      </c>
      <c r="M1314" s="59"/>
    </row>
    <row r="1315" spans="1:13" ht="20" customHeight="1">
      <c r="A1315" s="56">
        <v>45512</v>
      </c>
      <c r="B1315" s="57"/>
      <c r="C1315" s="57"/>
      <c r="D1315" s="57" t="s">
        <v>1485</v>
      </c>
      <c r="E1315" s="57" t="s">
        <v>1006</v>
      </c>
      <c r="F1315" s="58" t="str">
        <f>IFERROR(VLOOKUP(VENTAS[[#This Row],[Código del producto Vendido]],STOCK[],5,FALSE),"-")</f>
        <v>Pullover Dazy cuello redondo Blanco</v>
      </c>
      <c r="G1315" s="58">
        <v>1</v>
      </c>
      <c r="H1315" s="59">
        <v>13</v>
      </c>
      <c r="I1315" s="59">
        <f>VENTAS[[#This Row],[Cantidad]]*VENTAS[[#This Row],[Precio Venta]]</f>
        <v>13</v>
      </c>
      <c r="J1315" s="59">
        <f>IF(VENTAS[[#This Row],[Nombre del Gestor]]&gt;1,  VENTAS[[#This Row],[Total]]*10%, 0)</f>
        <v>1.3</v>
      </c>
      <c r="K1315" s="59">
        <f>IFERROR(VLOOKUP(VENTAS[[#This Row],[Código del producto Vendido]],STOCK[],16,FALSE)*VENTAS[[#This Row],[Cantidad]] + VLOOKUP(VENTAS[[#This Row],[Código del producto Vendido]],STOCK[],19,FALSE)*VENTAS[[#This Row],[Cantidad]],VENTAS[[#This Row],[Total]])</f>
        <v>8.61</v>
      </c>
      <c r="L1315" s="59">
        <f>VENTAS[[#This Row],[Total]]-VENTAS[[#This Row],[Comisión 10%]]-VENTAS[[#This Row],[Costo SIN Comision]]</f>
        <v>3.09</v>
      </c>
      <c r="M1315" s="59"/>
    </row>
    <row r="1316" spans="1:13" ht="20" customHeight="1">
      <c r="A1316" s="56">
        <v>45507</v>
      </c>
      <c r="B1316" s="57"/>
      <c r="C1316" s="57" t="s">
        <v>2944</v>
      </c>
      <c r="D1316" s="57" t="s">
        <v>226</v>
      </c>
      <c r="E1316" s="57" t="s">
        <v>2356</v>
      </c>
      <c r="F1316" s="58" t="str">
        <f>IFERROR(VLOOKUP(VENTAS[[#This Row],[Código del producto Vendido]],STOCK[],5,FALSE),"-")</f>
        <v>Espejuelos estilo cat eye</v>
      </c>
      <c r="G1316" s="58">
        <v>1</v>
      </c>
      <c r="H1316" s="59">
        <v>10</v>
      </c>
      <c r="I1316" s="59">
        <f>VENTAS[[#This Row],[Cantidad]]*VENTAS[[#This Row],[Precio Venta]]</f>
        <v>10</v>
      </c>
      <c r="J1316" s="59">
        <f>IF(VENTAS[[#This Row],[Nombre del Gestor]]&gt;1,  VENTAS[[#This Row],[Total]]*10%, 0)</f>
        <v>1</v>
      </c>
      <c r="K1316" s="59">
        <f>IFERROR(VLOOKUP(VENTAS[[#This Row],[Código del producto Vendido]],STOCK[],16,FALSE)*VENTAS[[#This Row],[Cantidad]] + VLOOKUP(VENTAS[[#This Row],[Código del producto Vendido]],STOCK[],19,FALSE)*VENTAS[[#This Row],[Cantidad]],VENTAS[[#This Row],[Total]])</f>
        <v>5.1218750000000002</v>
      </c>
      <c r="L1316" s="59">
        <f>VENTAS[[#This Row],[Total]]-VENTAS[[#This Row],[Comisión 10%]]-VENTAS[[#This Row],[Costo SIN Comision]]</f>
        <v>3.8781249999999998</v>
      </c>
      <c r="M1316" s="59"/>
    </row>
    <row r="1317" spans="1:13" ht="20" customHeight="1">
      <c r="A1317" s="56">
        <v>45509</v>
      </c>
      <c r="B1317" s="57"/>
      <c r="C1317" s="57" t="s">
        <v>2860</v>
      </c>
      <c r="D1317" s="57" t="s">
        <v>226</v>
      </c>
      <c r="E1317" s="57" t="s">
        <v>2742</v>
      </c>
      <c r="F1317" s="58" t="str">
        <f>IFERROR(VLOOKUP(VENTAS[[#This Row],[Código del producto Vendido]],STOCK[],5,FALSE),"-")</f>
        <v>Bolso verano de rafia en bloque de color</v>
      </c>
      <c r="G1317" s="58">
        <v>1</v>
      </c>
      <c r="H1317" s="59">
        <v>22</v>
      </c>
      <c r="I1317" s="59">
        <f>VENTAS[[#This Row],[Cantidad]]*VENTAS[[#This Row],[Precio Venta]]</f>
        <v>22</v>
      </c>
      <c r="J1317" s="59">
        <f>IF(VENTAS[[#This Row],[Nombre del Gestor]]&gt;1,  VENTAS[[#This Row],[Total]]*10%, 0)</f>
        <v>2.2000000000000002</v>
      </c>
      <c r="K1317" s="59">
        <f>IFERROR(VLOOKUP(VENTAS[[#This Row],[Código del producto Vendido]],STOCK[],16,FALSE)*VENTAS[[#This Row],[Cantidad]] + VLOOKUP(VENTAS[[#This Row],[Código del producto Vendido]],STOCK[],19,FALSE)*VENTAS[[#This Row],[Cantidad]],VENTAS[[#This Row],[Total]])</f>
        <v>5.96</v>
      </c>
      <c r="L1317" s="59">
        <f>VENTAS[[#This Row],[Total]]-VENTAS[[#This Row],[Comisión 10%]]-VENTAS[[#This Row],[Costo SIN Comision]]</f>
        <v>13.84</v>
      </c>
      <c r="M1317" s="59"/>
    </row>
    <row r="1318" spans="1:13" ht="20" customHeight="1">
      <c r="A1318" s="56">
        <v>45516</v>
      </c>
      <c r="B1318" s="57"/>
      <c r="C1318" s="57" t="s">
        <v>2945</v>
      </c>
      <c r="D1318" s="57" t="s">
        <v>226</v>
      </c>
      <c r="E1318" s="57" t="s">
        <v>707</v>
      </c>
      <c r="F1318" s="58" t="str">
        <f>IFERROR(VLOOKUP(VENTAS[[#This Row],[Código del producto Vendido]],STOCK[],5,FALSE),"-")</f>
        <v>Bolsa bandolera</v>
      </c>
      <c r="G1318" s="58">
        <v>1</v>
      </c>
      <c r="H1318" s="59">
        <v>12</v>
      </c>
      <c r="I1318" s="59">
        <f>VENTAS[[#This Row],[Cantidad]]*VENTAS[[#This Row],[Precio Venta]]</f>
        <v>12</v>
      </c>
      <c r="J1318" s="59">
        <f>IF(VENTAS[[#This Row],[Nombre del Gestor]]&gt;1,  VENTAS[[#This Row],[Total]]*10%, 0)</f>
        <v>1.2000000000000002</v>
      </c>
      <c r="K1318" s="59">
        <f>IFERROR(VLOOKUP(VENTAS[[#This Row],[Código del producto Vendido]],STOCK[],16,FALSE)*VENTAS[[#This Row],[Cantidad]] + VLOOKUP(VENTAS[[#This Row],[Código del producto Vendido]],STOCK[],19,FALSE)*VENTAS[[#This Row],[Cantidad]],VENTAS[[#This Row],[Total]])</f>
        <v>8.9444444444444446</v>
      </c>
      <c r="L1318" s="59">
        <f>VENTAS[[#This Row],[Total]]-VENTAS[[#This Row],[Comisión 10%]]-VENTAS[[#This Row],[Costo SIN Comision]]</f>
        <v>1.8555555555555561</v>
      </c>
      <c r="M1318" s="59"/>
    </row>
    <row r="1319" spans="1:13" ht="20" customHeight="1">
      <c r="A1319" s="56">
        <v>45518</v>
      </c>
      <c r="B1319" s="57"/>
      <c r="C1319" s="57" t="s">
        <v>2946</v>
      </c>
      <c r="D1319" s="57" t="s">
        <v>226</v>
      </c>
      <c r="E1319" s="57" t="s">
        <v>1941</v>
      </c>
      <c r="F1319" s="58" t="str">
        <f>IFERROR(VLOOKUP(VENTAS[[#This Row],[Código del producto Vendido]],STOCK[],5,FALSE),"-")</f>
        <v>Bermuda denim curvy</v>
      </c>
      <c r="G1319" s="58">
        <v>1</v>
      </c>
      <c r="H1319" s="59">
        <v>7.5</v>
      </c>
      <c r="I1319" s="59">
        <f>VENTAS[[#This Row],[Cantidad]]*VENTAS[[#This Row],[Precio Venta]]</f>
        <v>7.5</v>
      </c>
      <c r="J1319" s="59">
        <f>IF(VENTAS[[#This Row],[Nombre del Gestor]]&gt;1,  VENTAS[[#This Row],[Total]]*10%, 0)</f>
        <v>0.75</v>
      </c>
      <c r="K1319" s="59">
        <f>IFERROR(VLOOKUP(VENTAS[[#This Row],[Código del producto Vendido]],STOCK[],16,FALSE)*VENTAS[[#This Row],[Cantidad]] + VLOOKUP(VENTAS[[#This Row],[Código del producto Vendido]],STOCK[],19,FALSE)*VENTAS[[#This Row],[Cantidad]],VENTAS[[#This Row],[Total]])</f>
        <v>5</v>
      </c>
      <c r="L1319" s="59">
        <f>VENTAS[[#This Row],[Total]]-VENTAS[[#This Row],[Comisión 10%]]-VENTAS[[#This Row],[Costo SIN Comision]]</f>
        <v>1.75</v>
      </c>
      <c r="M1319" s="59"/>
    </row>
    <row r="1320" spans="1:13" ht="20" customHeight="1">
      <c r="A1320" s="56">
        <v>45511</v>
      </c>
      <c r="B1320" s="57"/>
      <c r="C1320" s="57" t="s">
        <v>2832</v>
      </c>
      <c r="D1320" s="57" t="s">
        <v>990</v>
      </c>
      <c r="E1320" s="57" t="s">
        <v>2664</v>
      </c>
      <c r="F1320" s="58" t="str">
        <f>IFERROR(VLOOKUP(VENTAS[[#This Row],[Código del producto Vendido]],STOCK[],5,FALSE),"-")</f>
        <v>Bolso pequeño estilo old money</v>
      </c>
      <c r="G1320" s="58">
        <v>1</v>
      </c>
      <c r="H1320" s="59">
        <v>20</v>
      </c>
      <c r="I1320" s="59">
        <f>VENTAS[[#This Row],[Cantidad]]*VENTAS[[#This Row],[Precio Venta]]</f>
        <v>20</v>
      </c>
      <c r="J1320" s="59">
        <f>IF(VENTAS[[#This Row],[Nombre del Gestor]]&gt;1,  VENTAS[[#This Row],[Total]]*10%, 0)</f>
        <v>2</v>
      </c>
      <c r="K1320" s="59">
        <f>IFERROR(VLOOKUP(VENTAS[[#This Row],[Código del producto Vendido]],STOCK[],16,FALSE)*VENTAS[[#This Row],[Cantidad]] + VLOOKUP(VENTAS[[#This Row],[Código del producto Vendido]],STOCK[],19,FALSE)*VENTAS[[#This Row],[Cantidad]],VENTAS[[#This Row],[Total]])</f>
        <v>11.49</v>
      </c>
      <c r="L1320" s="59">
        <f>VENTAS[[#This Row],[Total]]-VENTAS[[#This Row],[Comisión 10%]]-VENTAS[[#This Row],[Costo SIN Comision]]</f>
        <v>6.51</v>
      </c>
      <c r="M1320" s="59"/>
    </row>
    <row r="1321" spans="1:13" ht="20" customHeight="1">
      <c r="A1321" s="56">
        <v>45505</v>
      </c>
      <c r="B1321" s="57"/>
      <c r="C1321" s="57"/>
      <c r="D1321" s="57"/>
      <c r="E1321" s="57"/>
      <c r="F1321" s="58" t="str">
        <f>IFERROR(VLOOKUP(VENTAS[[#This Row],[Código del producto Vendido]],STOCK[],5,FALSE),"-")</f>
        <v>-</v>
      </c>
      <c r="G1321" s="58">
        <v>1</v>
      </c>
      <c r="H1321" s="59">
        <v>13</v>
      </c>
      <c r="I1321" s="59">
        <f>VENTAS[[#This Row],[Cantidad]]*VENTAS[[#This Row],[Precio Venta]]</f>
        <v>13</v>
      </c>
      <c r="J1321" s="59">
        <f>IF(VENTAS[[#This Row],[Nombre del Gestor]]&gt;1,  VENTAS[[#This Row],[Total]]*10%, 0)</f>
        <v>0</v>
      </c>
      <c r="K1321" s="59">
        <f>IFERROR(VLOOKUP(VENTAS[[#This Row],[Código del producto Vendido]],STOCK[],16,FALSE)*VENTAS[[#This Row],[Cantidad]] + VLOOKUP(VENTAS[[#This Row],[Código del producto Vendido]],STOCK[],19,FALSE)*VENTAS[[#This Row],[Cantidad]],VENTAS[[#This Row],[Total]])</f>
        <v>13</v>
      </c>
      <c r="L1321" s="59">
        <f>VENTAS[[#This Row],[Total]]-VENTAS[[#This Row],[Comisión 10%]]-VENTAS[[#This Row],[Costo SIN Comision]]</f>
        <v>0</v>
      </c>
      <c r="M1321" s="59"/>
    </row>
    <row r="1322" spans="1:13" ht="20" customHeight="1">
      <c r="A1322" s="56">
        <v>45512</v>
      </c>
      <c r="B1322" s="57"/>
      <c r="C1322" s="57"/>
      <c r="D1322" s="57" t="s">
        <v>2014</v>
      </c>
      <c r="E1322" s="57" t="s">
        <v>2612</v>
      </c>
      <c r="F1322" s="58" t="str">
        <f>IFERROR(VLOOKUP(VENTAS[[#This Row],[Código del producto Vendido]],STOCK[],5,FALSE),"-")</f>
        <v>Sandalias de plataforma en bloque de color</v>
      </c>
      <c r="G1322" s="58">
        <v>1</v>
      </c>
      <c r="H1322" s="59">
        <v>35</v>
      </c>
      <c r="I1322" s="59">
        <f>VENTAS[[#This Row],[Cantidad]]*VENTAS[[#This Row],[Precio Venta]]</f>
        <v>35</v>
      </c>
      <c r="J1322" s="59">
        <f>IF(VENTAS[[#This Row],[Nombre del Gestor]]&gt;1,  VENTAS[[#This Row],[Total]]*10%, 0)</f>
        <v>3.5</v>
      </c>
      <c r="K1322" s="59">
        <f>IFERROR(VLOOKUP(VENTAS[[#This Row],[Código del producto Vendido]],STOCK[],16,FALSE)*VENTAS[[#This Row],[Cantidad]] + VLOOKUP(VENTAS[[#This Row],[Código del producto Vendido]],STOCK[],19,FALSE)*VENTAS[[#This Row],[Cantidad]],VENTAS[[#This Row],[Total]])</f>
        <v>21.97</v>
      </c>
      <c r="L1322" s="59">
        <f>VENTAS[[#This Row],[Total]]-VENTAS[[#This Row],[Comisión 10%]]-VENTAS[[#This Row],[Costo SIN Comision]]</f>
        <v>9.5300000000000011</v>
      </c>
      <c r="M1322" s="59"/>
    </row>
    <row r="1323" spans="1:13" ht="20" customHeight="1">
      <c r="A1323" s="56">
        <v>45512</v>
      </c>
      <c r="B1323" s="57" t="s">
        <v>2948</v>
      </c>
      <c r="C1323" s="57"/>
      <c r="D1323" s="57"/>
      <c r="E1323" s="57" t="s">
        <v>2649</v>
      </c>
      <c r="F1323" s="58" t="str">
        <f>IFERROR(VLOOKUP(VENTAS[[#This Row],[Código del producto Vendido]],STOCK[],5,FALSE),"-")</f>
        <v>Bolso bandolera de rafia rígido de tamaño pequeño</v>
      </c>
      <c r="G1323" s="58">
        <v>1</v>
      </c>
      <c r="H1323" s="59">
        <v>12</v>
      </c>
      <c r="I1323" s="59">
        <f>VENTAS[[#This Row],[Cantidad]]*VENTAS[[#This Row],[Precio Venta]]</f>
        <v>12</v>
      </c>
      <c r="J1323" s="59">
        <f>IF(VENTAS[[#This Row],[Nombre del Gestor]]&gt;1,  VENTAS[[#This Row],[Total]]*10%, 0)</f>
        <v>0</v>
      </c>
      <c r="K1323" s="59">
        <f>IFERROR(VLOOKUP(VENTAS[[#This Row],[Código del producto Vendido]],STOCK[],16,FALSE)*VENTAS[[#This Row],[Cantidad]] + VLOOKUP(VENTAS[[#This Row],[Código del producto Vendido]],STOCK[],19,FALSE)*VENTAS[[#This Row],[Cantidad]],VENTAS[[#This Row],[Total]])</f>
        <v>11.39</v>
      </c>
      <c r="L1323" s="59">
        <f>VENTAS[[#This Row],[Total]]-VENTAS[[#This Row],[Comisión 10%]]-VENTAS[[#This Row],[Costo SIN Comision]]</f>
        <v>0.60999999999999943</v>
      </c>
      <c r="M1323" s="59"/>
    </row>
    <row r="1324" spans="1:13" ht="20" customHeight="1">
      <c r="A1324" s="56">
        <v>45518</v>
      </c>
      <c r="B1324" s="57"/>
      <c r="C1324" s="57" t="s">
        <v>2949</v>
      </c>
      <c r="D1324" s="57" t="s">
        <v>2594</v>
      </c>
      <c r="E1324" s="57" t="s">
        <v>2667</v>
      </c>
      <c r="F1324" s="58" t="str">
        <f>IFERROR(VLOOKUP(VENTAS[[#This Row],[Código del producto Vendido]],STOCK[],5,FALSE),"-")</f>
        <v>Bolso media luna de rafia de tamaño medio</v>
      </c>
      <c r="G1324" s="58">
        <v>1</v>
      </c>
      <c r="H1324" s="59">
        <v>22</v>
      </c>
      <c r="I1324" s="59">
        <f>VENTAS[[#This Row],[Cantidad]]*VENTAS[[#This Row],[Precio Venta]]</f>
        <v>22</v>
      </c>
      <c r="J1324" s="59">
        <f>IF(VENTAS[[#This Row],[Nombre del Gestor]]&gt;1,  VENTAS[[#This Row],[Total]]*10%, 0)</f>
        <v>2.2000000000000002</v>
      </c>
      <c r="K1324" s="59">
        <f>IFERROR(VLOOKUP(VENTAS[[#This Row],[Código del producto Vendido]],STOCK[],16,FALSE)*VENTAS[[#This Row],[Cantidad]] + VLOOKUP(VENTAS[[#This Row],[Código del producto Vendido]],STOCK[],19,FALSE)*VENTAS[[#This Row],[Cantidad]],VENTAS[[#This Row],[Total]])</f>
        <v>12.83</v>
      </c>
      <c r="L1324" s="59">
        <f>VENTAS[[#This Row],[Total]]-VENTAS[[#This Row],[Comisión 10%]]-VENTAS[[#This Row],[Costo SIN Comision]]</f>
        <v>6.9700000000000006</v>
      </c>
      <c r="M1324" s="59"/>
    </row>
    <row r="1325" spans="1:13" ht="20" customHeight="1">
      <c r="A1325" s="56">
        <v>45512</v>
      </c>
      <c r="B1325" s="57"/>
      <c r="C1325" s="57"/>
      <c r="D1325" s="57" t="s">
        <v>2014</v>
      </c>
      <c r="E1325" s="57" t="s">
        <v>2604</v>
      </c>
      <c r="F1325" s="58" t="str">
        <f>IFERROR(VLOOKUP(VENTAS[[#This Row],[Código del producto Vendido]],STOCK[],5,FALSE),"-")</f>
        <v>-</v>
      </c>
      <c r="G1325" s="58">
        <v>1</v>
      </c>
      <c r="H1325" s="59">
        <v>45</v>
      </c>
      <c r="I1325" s="59">
        <f>VENTAS[[#This Row],[Cantidad]]*VENTAS[[#This Row],[Precio Venta]]</f>
        <v>45</v>
      </c>
      <c r="J1325" s="59">
        <f>IF(VENTAS[[#This Row],[Nombre del Gestor]]&gt;1,  VENTAS[[#This Row],[Total]]*10%, 0)</f>
        <v>4.5</v>
      </c>
      <c r="K1325" s="59">
        <f>IFERROR(VLOOKUP(VENTAS[[#This Row],[Código del producto Vendido]],STOCK[],16,FALSE)*VENTAS[[#This Row],[Cantidad]] + VLOOKUP(VENTAS[[#This Row],[Código del producto Vendido]],STOCK[],19,FALSE)*VENTAS[[#This Row],[Cantidad]],VENTAS[[#This Row],[Total]])</f>
        <v>45</v>
      </c>
      <c r="L1325" s="59">
        <f>VENTAS[[#This Row],[Total]]-VENTAS[[#This Row],[Comisión 10%]]-VENTAS[[#This Row],[Costo SIN Comision]]</f>
        <v>-4.5</v>
      </c>
      <c r="M1325" s="59"/>
    </row>
    <row r="1326" spans="1:13" ht="20" customHeight="1">
      <c r="A1326" s="56">
        <v>45512</v>
      </c>
      <c r="B1326" s="57"/>
      <c r="C1326" s="57"/>
      <c r="D1326" s="57"/>
      <c r="E1326" s="57" t="s">
        <v>2633</v>
      </c>
      <c r="F1326" s="58" t="str">
        <f>IFERROR(VLOOKUP(VENTAS[[#This Row],[Código del producto Vendido]],STOCK[],5,FALSE),"-")</f>
        <v>Sandalias prácticas chunky blanco crema</v>
      </c>
      <c r="G1326" s="58">
        <v>1</v>
      </c>
      <c r="H1326" s="59"/>
      <c r="I1326" s="59">
        <f>VENTAS[[#This Row],[Cantidad]]*VENTAS[[#This Row],[Precio Venta]]</f>
        <v>0</v>
      </c>
      <c r="J1326" s="59">
        <f>IF(VENTAS[[#This Row],[Nombre del Gestor]]&gt;1,  VENTAS[[#This Row],[Total]]*10%, 0)</f>
        <v>0</v>
      </c>
      <c r="K1326" s="59">
        <f>IFERROR(VLOOKUP(VENTAS[[#This Row],[Código del producto Vendido]],STOCK[],16,FALSE)*VENTAS[[#This Row],[Cantidad]] + VLOOKUP(VENTAS[[#This Row],[Código del producto Vendido]],STOCK[],19,FALSE)*VENTAS[[#This Row],[Cantidad]],VENTAS[[#This Row],[Total]])</f>
        <v>24.217399999999998</v>
      </c>
      <c r="L1326" s="59">
        <f>VENTAS[[#This Row],[Total]]-VENTAS[[#This Row],[Comisión 10%]]-VENTAS[[#This Row],[Costo SIN Comision]]</f>
        <v>-24.217399999999998</v>
      </c>
      <c r="M1326" s="59"/>
    </row>
    <row r="1327" spans="1:13" ht="20" customHeight="1">
      <c r="A1327" s="56">
        <v>45512</v>
      </c>
      <c r="B1327" s="57"/>
      <c r="C1327" s="57" t="s">
        <v>2958</v>
      </c>
      <c r="D1327" s="57"/>
      <c r="E1327" s="57" t="s">
        <v>2792</v>
      </c>
      <c r="F1327" s="58" t="str">
        <f>IFERROR(VLOOKUP(VENTAS[[#This Row],[Código del producto Vendido]],STOCK[],5,FALSE),"-")</f>
        <v>Sandalias Pull&amp;Bear (encargo mónica)</v>
      </c>
      <c r="G1327" s="58">
        <v>1</v>
      </c>
      <c r="H1327" s="59">
        <v>35</v>
      </c>
      <c r="I1327" s="59">
        <f>VENTAS[[#This Row],[Cantidad]]*VENTAS[[#This Row],[Precio Venta]]</f>
        <v>35</v>
      </c>
      <c r="J1327" s="59">
        <f>IF(VENTAS[[#This Row],[Nombre del Gestor]]&gt;1,  VENTAS[[#This Row],[Total]]*10%, 0)</f>
        <v>0</v>
      </c>
      <c r="K1327" s="59">
        <f>IFERROR(VLOOKUP(VENTAS[[#This Row],[Código del producto Vendido]],STOCK[],16,FALSE)*VENTAS[[#This Row],[Cantidad]] + VLOOKUP(VENTAS[[#This Row],[Código del producto Vendido]],STOCK[],19,FALSE)*VENTAS[[#This Row],[Cantidad]],VENTAS[[#This Row],[Total]])</f>
        <v>21</v>
      </c>
      <c r="L1327" s="59">
        <f>VENTAS[[#This Row],[Total]]-VENTAS[[#This Row],[Comisión 10%]]-VENTAS[[#This Row],[Costo SIN Comision]]</f>
        <v>14</v>
      </c>
      <c r="M1327" s="59"/>
    </row>
    <row r="1328" spans="1:13" ht="20" customHeight="1">
      <c r="A1328" s="56">
        <v>45512</v>
      </c>
      <c r="B1328" s="57"/>
      <c r="C1328" s="57"/>
      <c r="D1328" s="57"/>
      <c r="E1328" s="57" t="s">
        <v>747</v>
      </c>
      <c r="F1328" s="58" t="str">
        <f>IFERROR(VLOOKUP(VENTAS[[#This Row],[Código del producto Vendido]],STOCK[],5,FALSE),"-")</f>
        <v>Vestido vaporoso</v>
      </c>
      <c r="G1328" s="58">
        <v>1</v>
      </c>
      <c r="H1328" s="59"/>
      <c r="I1328" s="59">
        <f>VENTAS[[#This Row],[Cantidad]]*VENTAS[[#This Row],[Precio Venta]]</f>
        <v>0</v>
      </c>
      <c r="J1328" s="59">
        <f>IF(VENTAS[[#This Row],[Nombre del Gestor]]&gt;1,  VENTAS[[#This Row],[Total]]*10%, 0)</f>
        <v>0</v>
      </c>
      <c r="K1328" s="59">
        <f>IFERROR(VLOOKUP(VENTAS[[#This Row],[Código del producto Vendido]],STOCK[],16,FALSE)*VENTAS[[#This Row],[Cantidad]] + VLOOKUP(VENTAS[[#This Row],[Código del producto Vendido]],STOCK[],19,FALSE)*VENTAS[[#This Row],[Cantidad]],VENTAS[[#This Row],[Total]])</f>
        <v>10.722222222222221</v>
      </c>
      <c r="L1328" s="59">
        <f>VENTAS[[#This Row],[Total]]-VENTAS[[#This Row],[Comisión 10%]]-VENTAS[[#This Row],[Costo SIN Comision]]</f>
        <v>-10.722222222222221</v>
      </c>
      <c r="M1328" s="59"/>
    </row>
    <row r="1329" spans="1:13" ht="20" customHeight="1">
      <c r="A1329" s="56">
        <v>45512</v>
      </c>
      <c r="B1329" s="57"/>
      <c r="C1329" s="57" t="s">
        <v>3051</v>
      </c>
      <c r="D1329" s="57" t="s">
        <v>2516</v>
      </c>
      <c r="E1329" s="57" t="s">
        <v>1079</v>
      </c>
      <c r="F1329" s="58" t="str">
        <f>IFERROR(VLOOKUP(VENTAS[[#This Row],[Código del producto Vendido]],STOCK[],5,FALSE),"-")</f>
        <v>Maxi vestido de espalda cruzada</v>
      </c>
      <c r="G1329" s="58">
        <v>1</v>
      </c>
      <c r="H1329" s="59">
        <v>30</v>
      </c>
      <c r="I1329" s="59">
        <f>VENTAS[[#This Row],[Cantidad]]*VENTAS[[#This Row],[Precio Venta]]</f>
        <v>30</v>
      </c>
      <c r="J1329" s="59">
        <f>IF(VENTAS[[#This Row],[Nombre del Gestor]]&gt;1,  VENTAS[[#This Row],[Total]]*10%, 0)</f>
        <v>3</v>
      </c>
      <c r="K1329" s="59">
        <f>IFERROR(VLOOKUP(VENTAS[[#This Row],[Código del producto Vendido]],STOCK[],16,FALSE)*VENTAS[[#This Row],[Cantidad]] + VLOOKUP(VENTAS[[#This Row],[Código del producto Vendido]],STOCK[],19,FALSE)*VENTAS[[#This Row],[Cantidad]],VENTAS[[#This Row],[Total]])</f>
        <v>23.95</v>
      </c>
      <c r="L1329" s="59">
        <f>VENTAS[[#This Row],[Total]]-VENTAS[[#This Row],[Comisión 10%]]-VENTAS[[#This Row],[Costo SIN Comision]]</f>
        <v>3.0500000000000007</v>
      </c>
      <c r="M1329" s="59"/>
    </row>
    <row r="1330" spans="1:13" ht="20" customHeight="1">
      <c r="A1330" s="56">
        <v>45512</v>
      </c>
      <c r="B1330" s="57"/>
      <c r="C1330" s="57"/>
      <c r="D1330" s="57"/>
      <c r="E1330" s="57" t="s">
        <v>1418</v>
      </c>
      <c r="F1330" s="58" t="str">
        <f>IFERROR(VLOOKUP(VENTAS[[#This Row],[Código del producto Vendido]],STOCK[],5,FALSE),"-")</f>
        <v>Vestido Becka</v>
      </c>
      <c r="G1330" s="58">
        <v>1</v>
      </c>
      <c r="H1330" s="59">
        <v>30</v>
      </c>
      <c r="I1330" s="59">
        <f>VENTAS[[#This Row],[Cantidad]]*VENTAS[[#This Row],[Precio Venta]]</f>
        <v>30</v>
      </c>
      <c r="J1330" s="59">
        <f>IF(VENTAS[[#This Row],[Nombre del Gestor]]&gt;1,  VENTAS[[#This Row],[Total]]*10%, 0)</f>
        <v>0</v>
      </c>
      <c r="K1330" s="59">
        <f>IFERROR(VLOOKUP(VENTAS[[#This Row],[Código del producto Vendido]],STOCK[],16,FALSE)*VENTAS[[#This Row],[Cantidad]] + VLOOKUP(VENTAS[[#This Row],[Código del producto Vendido]],STOCK[],19,FALSE)*VENTAS[[#This Row],[Cantidad]],VENTAS[[#This Row],[Total]])</f>
        <v>12.4</v>
      </c>
      <c r="L1330" s="59">
        <f>VENTAS[[#This Row],[Total]]-VENTAS[[#This Row],[Comisión 10%]]-VENTAS[[#This Row],[Costo SIN Comision]]</f>
        <v>17.600000000000001</v>
      </c>
      <c r="M1330" s="59"/>
    </row>
    <row r="1331" spans="1:13" ht="20" customHeight="1">
      <c r="A1331" s="56">
        <v>45512</v>
      </c>
      <c r="B1331" s="57"/>
      <c r="C1331" s="57"/>
      <c r="D1331" s="57"/>
      <c r="E1331" s="57" t="s">
        <v>1440</v>
      </c>
      <c r="F1331" s="58" t="str">
        <f>IFERROR(VLOOKUP(VENTAS[[#This Row],[Código del producto Vendido]],STOCK[],5,FALSE),"-")</f>
        <v>Suéter cuello de Cisne</v>
      </c>
      <c r="G1331" s="58">
        <v>1</v>
      </c>
      <c r="H1331" s="59">
        <v>18</v>
      </c>
      <c r="I1331" s="59">
        <f>VENTAS[[#This Row],[Cantidad]]*VENTAS[[#This Row],[Precio Venta]]</f>
        <v>18</v>
      </c>
      <c r="J1331" s="59">
        <f>IF(VENTAS[[#This Row],[Nombre del Gestor]]&gt;1,  VENTAS[[#This Row],[Total]]*10%, 0)</f>
        <v>0</v>
      </c>
      <c r="K1331" s="59">
        <f>IFERROR(VLOOKUP(VENTAS[[#This Row],[Código del producto Vendido]],STOCK[],16,FALSE)*VENTAS[[#This Row],[Cantidad]] + VLOOKUP(VENTAS[[#This Row],[Código del producto Vendido]],STOCK[],19,FALSE)*VENTAS[[#This Row],[Cantidad]],VENTAS[[#This Row],[Total]])</f>
        <v>5.78</v>
      </c>
      <c r="L1331" s="59">
        <f>VENTAS[[#This Row],[Total]]-VENTAS[[#This Row],[Comisión 10%]]-VENTAS[[#This Row],[Costo SIN Comision]]</f>
        <v>12.219999999999999</v>
      </c>
      <c r="M1331" s="59"/>
    </row>
    <row r="1332" spans="1:13" ht="20" customHeight="1">
      <c r="A1332" s="56">
        <v>45512</v>
      </c>
      <c r="B1332" s="57"/>
      <c r="C1332" s="57" t="s">
        <v>3054</v>
      </c>
      <c r="D1332" s="57" t="s">
        <v>2516</v>
      </c>
      <c r="E1332" s="57" t="s">
        <v>2573</v>
      </c>
      <c r="F1332" s="58" t="str">
        <f>IFERROR(VLOOKUP(VENTAS[[#This Row],[Código del producto Vendido]],STOCK[],5,FALSE),"-")</f>
        <v>Pantalón de vestir de viscosa y lino negro</v>
      </c>
      <c r="G1332" s="58">
        <v>1</v>
      </c>
      <c r="H1332" s="59">
        <v>35</v>
      </c>
      <c r="I1332" s="59">
        <f>VENTAS[[#This Row],[Cantidad]]*VENTAS[[#This Row],[Precio Venta]]</f>
        <v>35</v>
      </c>
      <c r="J1332" s="59">
        <f>IF(VENTAS[[#This Row],[Nombre del Gestor]]&gt;1,  VENTAS[[#This Row],[Total]]*10%, 0)</f>
        <v>3.5</v>
      </c>
      <c r="K1332" s="59">
        <f>IFERROR(VLOOKUP(VENTAS[[#This Row],[Código del producto Vendido]],STOCK[],16,FALSE)*VENTAS[[#This Row],[Cantidad]] + VLOOKUP(VENTAS[[#This Row],[Código del producto Vendido]],STOCK[],19,FALSE)*VENTAS[[#This Row],[Cantidad]],VENTAS[[#This Row],[Total]])</f>
        <v>15.28202115158637</v>
      </c>
      <c r="L1332" s="59">
        <f>VENTAS[[#This Row],[Total]]-VENTAS[[#This Row],[Comisión 10%]]-VENTAS[[#This Row],[Costo SIN Comision]]</f>
        <v>16.21797884841363</v>
      </c>
      <c r="M1332" s="59"/>
    </row>
    <row r="1333" spans="1:13" ht="20" customHeight="1">
      <c r="A1333" s="56">
        <v>45512</v>
      </c>
      <c r="B1333" s="57"/>
      <c r="C1333" s="57" t="s">
        <v>2958</v>
      </c>
      <c r="D1333" s="57"/>
      <c r="E1333" s="57" t="s">
        <v>2784</v>
      </c>
      <c r="F1333" s="58" t="str">
        <f>IFERROR(VLOOKUP(VENTAS[[#This Row],[Código del producto Vendido]],STOCK[],5,FALSE),"-")</f>
        <v>Cinto de piel (encargo mónica)</v>
      </c>
      <c r="G1333" s="58">
        <v>1</v>
      </c>
      <c r="H1333" s="59">
        <v>19</v>
      </c>
      <c r="I1333" s="59">
        <f>VENTAS[[#This Row],[Cantidad]]*VENTAS[[#This Row],[Precio Venta]]</f>
        <v>19</v>
      </c>
      <c r="J1333" s="59">
        <f>IF(VENTAS[[#This Row],[Nombre del Gestor]]&gt;1,  VENTAS[[#This Row],[Total]]*10%, 0)</f>
        <v>0</v>
      </c>
      <c r="K1333" s="59">
        <f>IFERROR(VLOOKUP(VENTAS[[#This Row],[Código del producto Vendido]],STOCK[],16,FALSE)*VENTAS[[#This Row],[Cantidad]] + VLOOKUP(VENTAS[[#This Row],[Código del producto Vendido]],STOCK[],19,FALSE)*VENTAS[[#This Row],[Cantidad]],VENTAS[[#This Row],[Total]])</f>
        <v>14.96</v>
      </c>
      <c r="L1333" s="59">
        <f>VENTAS[[#This Row],[Total]]-VENTAS[[#This Row],[Comisión 10%]]-VENTAS[[#This Row],[Costo SIN Comision]]</f>
        <v>4.0399999999999991</v>
      </c>
      <c r="M1333" s="59"/>
    </row>
    <row r="1334" spans="1:13" ht="20" customHeight="1">
      <c r="A1334" s="56">
        <v>45512</v>
      </c>
      <c r="B1334" s="57"/>
      <c r="C1334" s="57"/>
      <c r="D1334" s="57" t="s">
        <v>2014</v>
      </c>
      <c r="E1334" s="57" t="s">
        <v>2701</v>
      </c>
      <c r="F1334" s="58" t="str">
        <f>IFERROR(VLOOKUP(VENTAS[[#This Row],[Código del producto Vendido]],STOCK[],5,FALSE),"-")</f>
        <v>Sombrero Visera de Verano</v>
      </c>
      <c r="G1334" s="58">
        <v>1</v>
      </c>
      <c r="H1334" s="59">
        <v>15</v>
      </c>
      <c r="I1334" s="59">
        <f>VENTAS[[#This Row],[Cantidad]]*VENTAS[[#This Row],[Precio Venta]]</f>
        <v>15</v>
      </c>
      <c r="J1334" s="59">
        <f>IF(VENTAS[[#This Row],[Nombre del Gestor]]&gt;1,  VENTAS[[#This Row],[Total]]*10%, 0)</f>
        <v>1.5</v>
      </c>
      <c r="K1334" s="59">
        <f>IFERROR(VLOOKUP(VENTAS[[#This Row],[Código del producto Vendido]],STOCK[],16,FALSE)*VENTAS[[#This Row],[Cantidad]] + VLOOKUP(VENTAS[[#This Row],[Código del producto Vendido]],STOCK[],19,FALSE)*VENTAS[[#This Row],[Cantidad]],VENTAS[[#This Row],[Total]])</f>
        <v>6.3599999999999994</v>
      </c>
      <c r="L1334" s="59">
        <f>VENTAS[[#This Row],[Total]]-VENTAS[[#This Row],[Comisión 10%]]-VENTAS[[#This Row],[Costo SIN Comision]]</f>
        <v>7.1400000000000006</v>
      </c>
      <c r="M1334" s="59"/>
    </row>
    <row r="1335" spans="1:13" ht="20" customHeight="1">
      <c r="A1335" s="56">
        <v>45512</v>
      </c>
      <c r="B1335" s="57"/>
      <c r="C1335" s="57"/>
      <c r="D1335" s="57"/>
      <c r="E1335" s="57" t="s">
        <v>2675</v>
      </c>
      <c r="F1335" s="58" t="str">
        <f>IFERROR(VLOOKUP(VENTAS[[#This Row],[Código del producto Vendido]],STOCK[],5,FALSE),"-")</f>
        <v>Cinturón fino de hebilla de estilo elegante carmelita</v>
      </c>
      <c r="G1335" s="58">
        <v>1</v>
      </c>
      <c r="H1335" s="59">
        <v>12</v>
      </c>
      <c r="I1335" s="59">
        <f>VENTAS[[#This Row],[Cantidad]]*VENTAS[[#This Row],[Precio Venta]]</f>
        <v>12</v>
      </c>
      <c r="J1335" s="59">
        <f>IF(VENTAS[[#This Row],[Nombre del Gestor]]&gt;1,  VENTAS[[#This Row],[Total]]*10%, 0)</f>
        <v>0</v>
      </c>
      <c r="K1335" s="59">
        <f>IFERROR(VLOOKUP(VENTAS[[#This Row],[Código del producto Vendido]],STOCK[],16,FALSE)*VENTAS[[#This Row],[Cantidad]] + VLOOKUP(VENTAS[[#This Row],[Código del producto Vendido]],STOCK[],19,FALSE)*VENTAS[[#This Row],[Cantidad]],VENTAS[[#This Row],[Total]])</f>
        <v>5.13</v>
      </c>
      <c r="L1335" s="59">
        <f>VENTAS[[#This Row],[Total]]-VENTAS[[#This Row],[Comisión 10%]]-VENTAS[[#This Row],[Costo SIN Comision]]</f>
        <v>6.87</v>
      </c>
      <c r="M1335" s="59"/>
    </row>
    <row r="1336" spans="1:13" ht="20" customHeight="1">
      <c r="A1336" s="56">
        <v>45512</v>
      </c>
      <c r="B1336" s="57"/>
      <c r="C1336" s="57"/>
      <c r="D1336" s="57"/>
      <c r="E1336" s="57" t="s">
        <v>2304</v>
      </c>
      <c r="F1336" s="58" t="str">
        <f>IFERROR(VLOOKUP(VENTAS[[#This Row],[Código del producto Vendido]],STOCK[],5,FALSE),"-")</f>
        <v xml:space="preserve">Bolso TOTE arcoíris trending </v>
      </c>
      <c r="G1336" s="58">
        <v>1</v>
      </c>
      <c r="H1336" s="59">
        <v>12</v>
      </c>
      <c r="I1336" s="59">
        <f>VENTAS[[#This Row],[Cantidad]]*VENTAS[[#This Row],[Precio Venta]]</f>
        <v>12</v>
      </c>
      <c r="J1336" s="59">
        <f>IF(VENTAS[[#This Row],[Nombre del Gestor]]&gt;1,  VENTAS[[#This Row],[Total]]*10%, 0)</f>
        <v>0</v>
      </c>
      <c r="K1336" s="59">
        <f>IFERROR(VLOOKUP(VENTAS[[#This Row],[Código del producto Vendido]],STOCK[],16,FALSE)*VENTAS[[#This Row],[Cantidad]] + VLOOKUP(VENTAS[[#This Row],[Código del producto Vendido]],STOCK[],19,FALSE)*VENTAS[[#This Row],[Cantidad]],VENTAS[[#This Row],[Total]])</f>
        <v>5.84</v>
      </c>
      <c r="L1336" s="59">
        <f>VENTAS[[#This Row],[Total]]-VENTAS[[#This Row],[Comisión 10%]]-VENTAS[[#This Row],[Costo SIN Comision]]</f>
        <v>6.16</v>
      </c>
      <c r="M1336" s="59"/>
    </row>
    <row r="1337" spans="1:13" ht="20" customHeight="1">
      <c r="A1337" s="56">
        <v>45512</v>
      </c>
      <c r="B1337" s="57"/>
      <c r="C1337" s="57"/>
      <c r="D1337" s="57" t="s">
        <v>2014</v>
      </c>
      <c r="E1337" s="57" t="s">
        <v>1760</v>
      </c>
      <c r="F1337" s="58" t="str">
        <f>IFERROR(VLOOKUP(VENTAS[[#This Row],[Código del producto Vendido]],STOCK[],5,FALSE),"-")</f>
        <v>Bolso Crossbody en detalle de cocodrilo</v>
      </c>
      <c r="G1337" s="58">
        <v>1</v>
      </c>
      <c r="H1337" s="59">
        <v>25</v>
      </c>
      <c r="I1337" s="59">
        <f>VENTAS[[#This Row],[Cantidad]]*VENTAS[[#This Row],[Precio Venta]]</f>
        <v>25</v>
      </c>
      <c r="J1337" s="59">
        <f>IF(VENTAS[[#This Row],[Nombre del Gestor]]&gt;1,  VENTAS[[#This Row],[Total]]*10%, 0)</f>
        <v>2.5</v>
      </c>
      <c r="K1337" s="59">
        <f>IFERROR(VLOOKUP(VENTAS[[#This Row],[Código del producto Vendido]],STOCK[],16,FALSE)*VENTAS[[#This Row],[Cantidad]] + VLOOKUP(VENTAS[[#This Row],[Código del producto Vendido]],STOCK[],19,FALSE)*VENTAS[[#This Row],[Cantidad]],VENTAS[[#This Row],[Total]])</f>
        <v>11.790000000000001</v>
      </c>
      <c r="L1337" s="59">
        <f>VENTAS[[#This Row],[Total]]-VENTAS[[#This Row],[Comisión 10%]]-VENTAS[[#This Row],[Costo SIN Comision]]</f>
        <v>10.709999999999999</v>
      </c>
      <c r="M1337" s="59"/>
    </row>
    <row r="1338" spans="1:13" ht="20" customHeight="1">
      <c r="A1338" s="56">
        <v>45512</v>
      </c>
      <c r="B1338" s="57"/>
      <c r="C1338" s="57"/>
      <c r="D1338" s="57" t="s">
        <v>2488</v>
      </c>
      <c r="E1338" s="57" t="s">
        <v>708</v>
      </c>
      <c r="F1338" s="58" t="str">
        <f>IFERROR(VLOOKUP(VENTAS[[#This Row],[Código del producto Vendido]],STOCK[],5,FALSE),"-")</f>
        <v>Bañador de talle alto con vuelos</v>
      </c>
      <c r="G1338" s="58">
        <v>1</v>
      </c>
      <c r="H1338" s="59">
        <v>25</v>
      </c>
      <c r="I1338" s="59">
        <f>VENTAS[[#This Row],[Cantidad]]*VENTAS[[#This Row],[Precio Venta]]</f>
        <v>25</v>
      </c>
      <c r="J1338" s="59">
        <f>IF(VENTAS[[#This Row],[Nombre del Gestor]]&gt;1,  VENTAS[[#This Row],[Total]]*10%, 0)</f>
        <v>2.5</v>
      </c>
      <c r="K1338" s="59">
        <f>IFERROR(VLOOKUP(VENTAS[[#This Row],[Código del producto Vendido]],STOCK[],16,FALSE)*VENTAS[[#This Row],[Cantidad]] + VLOOKUP(VENTAS[[#This Row],[Código del producto Vendido]],STOCK[],19,FALSE)*VENTAS[[#This Row],[Cantidad]],VENTAS[[#This Row],[Total]])</f>
        <v>12.480555555555554</v>
      </c>
      <c r="L1338" s="59">
        <f>VENTAS[[#This Row],[Total]]-VENTAS[[#This Row],[Comisión 10%]]-VENTAS[[#This Row],[Costo SIN Comision]]</f>
        <v>10.019444444444446</v>
      </c>
      <c r="M1338" s="59"/>
    </row>
    <row r="1339" spans="1:13" ht="20" customHeight="1">
      <c r="A1339" s="56">
        <v>45512</v>
      </c>
      <c r="B1339" s="57"/>
      <c r="C1339" s="57"/>
      <c r="D1339" s="57"/>
      <c r="E1339" s="57" t="s">
        <v>2294</v>
      </c>
      <c r="F1339" s="58" t="str">
        <f>IFERROR(VLOOKUP(VENTAS[[#This Row],[Código del producto Vendido]],STOCK[],5,FALSE),"-")</f>
        <v>Bikini sexy de pierna alta en tendencia</v>
      </c>
      <c r="G1339" s="58">
        <v>1</v>
      </c>
      <c r="H1339" s="59">
        <v>20</v>
      </c>
      <c r="I1339" s="59">
        <f>VENTAS[[#This Row],[Cantidad]]*VENTAS[[#This Row],[Precio Venta]]</f>
        <v>20</v>
      </c>
      <c r="J1339" s="59">
        <f>IF(VENTAS[[#This Row],[Nombre del Gestor]]&gt;1,  VENTAS[[#This Row],[Total]]*10%, 0)</f>
        <v>0</v>
      </c>
      <c r="K1339" s="59">
        <f>IFERROR(VLOOKUP(VENTAS[[#This Row],[Código del producto Vendido]],STOCK[],16,FALSE)*VENTAS[[#This Row],[Cantidad]] + VLOOKUP(VENTAS[[#This Row],[Código del producto Vendido]],STOCK[],19,FALSE)*VENTAS[[#This Row],[Cantidad]],VENTAS[[#This Row],[Total]])</f>
        <v>6.6199999999999992</v>
      </c>
      <c r="L1339" s="59">
        <f>VENTAS[[#This Row],[Total]]-VENTAS[[#This Row],[Comisión 10%]]-VENTAS[[#This Row],[Costo SIN Comision]]</f>
        <v>13.38</v>
      </c>
      <c r="M1339" s="59"/>
    </row>
    <row r="1340" spans="1:13" ht="20" customHeight="1">
      <c r="A1340" s="56">
        <v>45513</v>
      </c>
      <c r="B1340" s="57"/>
      <c r="C1340" s="57"/>
      <c r="D1340" s="57"/>
      <c r="E1340" s="57" t="s">
        <v>2315</v>
      </c>
      <c r="F1340" s="58" t="str">
        <f>IFERROR(VLOOKUP(VENTAS[[#This Row],[Código del producto Vendido]],STOCK[],5,FALSE),"-")</f>
        <v>Bikini curvy en bloque de color</v>
      </c>
      <c r="G1340" s="58">
        <v>1</v>
      </c>
      <c r="H1340" s="59">
        <v>0</v>
      </c>
      <c r="I1340" s="59">
        <f>VENTAS[[#This Row],[Cantidad]]*VENTAS[[#This Row],[Precio Venta]]</f>
        <v>0</v>
      </c>
      <c r="J1340" s="59">
        <f>IF(VENTAS[[#This Row],[Nombre del Gestor]]&gt;1,  VENTAS[[#This Row],[Total]]*10%, 0)</f>
        <v>0</v>
      </c>
      <c r="K1340" s="59">
        <f>IFERROR(VLOOKUP(VENTAS[[#This Row],[Código del producto Vendido]],STOCK[],16,FALSE)*VENTAS[[#This Row],[Cantidad]] + VLOOKUP(VENTAS[[#This Row],[Código del producto Vendido]],STOCK[],19,FALSE)*VENTAS[[#This Row],[Cantidad]],VENTAS[[#This Row],[Total]])</f>
        <v>5.9899999999999993</v>
      </c>
      <c r="L1340" s="59">
        <f>VENTAS[[#This Row],[Total]]-VENTAS[[#This Row],[Comisión 10%]]-VENTAS[[#This Row],[Costo SIN Comision]]</f>
        <v>-5.9899999999999993</v>
      </c>
      <c r="M1340" s="59"/>
    </row>
    <row r="1341" spans="1:13" ht="20" customHeight="1">
      <c r="A1341" s="56">
        <v>45514</v>
      </c>
      <c r="B1341" s="57"/>
      <c r="C1341" s="57"/>
      <c r="D1341" s="57"/>
      <c r="E1341" s="57" t="s">
        <v>2842</v>
      </c>
      <c r="F1341" s="58" t="str">
        <f>IFERROR(VLOOKUP(VENTAS[[#This Row],[Código del producto Vendido]],STOCK[],5,FALSE),"-")</f>
        <v>Traje de baño clásico en bloque de color de talle alto (encargo)</v>
      </c>
      <c r="G1341" s="58">
        <v>1</v>
      </c>
      <c r="H1341" s="59">
        <v>25</v>
      </c>
      <c r="I1341" s="59">
        <f>VENTAS[[#This Row],[Cantidad]]*VENTAS[[#This Row],[Precio Venta]]</f>
        <v>25</v>
      </c>
      <c r="J1341" s="59">
        <f>IF(VENTAS[[#This Row],[Nombre del Gestor]]&gt;1,  VENTAS[[#This Row],[Total]]*10%, 0)</f>
        <v>0</v>
      </c>
      <c r="K1341" s="59">
        <f>IFERROR(VLOOKUP(VENTAS[[#This Row],[Código del producto Vendido]],STOCK[],16,FALSE)*VENTAS[[#This Row],[Cantidad]] + VLOOKUP(VENTAS[[#This Row],[Código del producto Vendido]],STOCK[],19,FALSE)*VENTAS[[#This Row],[Cantidad]],VENTAS[[#This Row],[Total]])</f>
        <v>12.280000000000001</v>
      </c>
      <c r="L1341" s="59">
        <f>VENTAS[[#This Row],[Total]]-VENTAS[[#This Row],[Comisión 10%]]-VENTAS[[#This Row],[Costo SIN Comision]]</f>
        <v>12.719999999999999</v>
      </c>
      <c r="M1341" s="59"/>
    </row>
    <row r="1342" spans="1:13" ht="20" customHeight="1">
      <c r="A1342" s="56">
        <v>45515</v>
      </c>
      <c r="B1342" s="57"/>
      <c r="C1342" s="57"/>
      <c r="D1342" s="57"/>
      <c r="E1342" s="57" t="s">
        <v>781</v>
      </c>
      <c r="F1342" s="58" t="str">
        <f>IFERROR(VLOOKUP(VENTAS[[#This Row],[Código del producto Vendido]],STOCK[],5,FALSE),"-")</f>
        <v>Vestido de un hombro</v>
      </c>
      <c r="G1342" s="58">
        <v>1</v>
      </c>
      <c r="H1342" s="59">
        <v>13</v>
      </c>
      <c r="I1342" s="59">
        <f>VENTAS[[#This Row],[Cantidad]]*VENTAS[[#This Row],[Precio Venta]]</f>
        <v>13</v>
      </c>
      <c r="J1342" s="59">
        <f>IF(VENTAS[[#This Row],[Nombre del Gestor]]&gt;1,  VENTAS[[#This Row],[Total]]*10%, 0)</f>
        <v>0</v>
      </c>
      <c r="K1342" s="59">
        <f>IFERROR(VLOOKUP(VENTAS[[#This Row],[Código del producto Vendido]],STOCK[],16,FALSE)*VENTAS[[#This Row],[Cantidad]] + VLOOKUP(VENTAS[[#This Row],[Código del producto Vendido]],STOCK[],19,FALSE)*VENTAS[[#This Row],[Cantidad]],VENTAS[[#This Row],[Total]])</f>
        <v>11.944444444444445</v>
      </c>
      <c r="L1342" s="59">
        <f>VENTAS[[#This Row],[Total]]-VENTAS[[#This Row],[Comisión 10%]]-VENTAS[[#This Row],[Costo SIN Comision]]</f>
        <v>1.0555555555555554</v>
      </c>
      <c r="M1342" s="59"/>
    </row>
    <row r="1343" spans="1:13" ht="20" customHeight="1">
      <c r="A1343" s="56">
        <v>45516</v>
      </c>
      <c r="B1343" s="57"/>
      <c r="C1343" s="57"/>
      <c r="D1343" s="57"/>
      <c r="E1343" s="57" t="s">
        <v>2728</v>
      </c>
      <c r="F1343" s="58" t="str">
        <f>IFERROR(VLOOKUP(VENTAS[[#This Row],[Código del producto Vendido]],STOCK[],5,FALSE),"-")</f>
        <v>Vestido blanco espalda cruzada</v>
      </c>
      <c r="G1343" s="58">
        <v>1</v>
      </c>
      <c r="H1343" s="59">
        <v>30</v>
      </c>
      <c r="I1343" s="59">
        <f>VENTAS[[#This Row],[Cantidad]]*VENTAS[[#This Row],[Precio Venta]]</f>
        <v>30</v>
      </c>
      <c r="J1343" s="59">
        <f>IF(VENTAS[[#This Row],[Nombre del Gestor]]&gt;1,  VENTAS[[#This Row],[Total]]*10%, 0)</f>
        <v>0</v>
      </c>
      <c r="K1343" s="59">
        <f>IFERROR(VLOOKUP(VENTAS[[#This Row],[Código del producto Vendido]],STOCK[],16,FALSE)*VENTAS[[#This Row],[Cantidad]] + VLOOKUP(VENTAS[[#This Row],[Código del producto Vendido]],STOCK[],19,FALSE)*VENTAS[[#This Row],[Cantidad]],VENTAS[[#This Row],[Total]])</f>
        <v>15.440000000000001</v>
      </c>
      <c r="L1343" s="59">
        <f>VENTAS[[#This Row],[Total]]-VENTAS[[#This Row],[Comisión 10%]]-VENTAS[[#This Row],[Costo SIN Comision]]</f>
        <v>14.559999999999999</v>
      </c>
      <c r="M1343" s="59"/>
    </row>
    <row r="1344" spans="1:13" ht="20" customHeight="1">
      <c r="A1344" s="56">
        <v>45515</v>
      </c>
      <c r="B1344" s="57"/>
      <c r="C1344" s="57"/>
      <c r="D1344" s="57" t="s">
        <v>2014</v>
      </c>
      <c r="E1344" s="57" t="s">
        <v>2546</v>
      </c>
      <c r="F1344" s="58" t="str">
        <f>IFERROR(VLOOKUP(VENTAS[[#This Row],[Código del producto Vendido]],STOCK[],5,FALSE),"-")</f>
        <v>Pantalón ancho con cordón ajustable</v>
      </c>
      <c r="G1344" s="58">
        <v>1</v>
      </c>
      <c r="H1344" s="59">
        <v>23</v>
      </c>
      <c r="I1344" s="59">
        <f>VENTAS[[#This Row],[Cantidad]]*VENTAS[[#This Row],[Precio Venta]]</f>
        <v>23</v>
      </c>
      <c r="J1344" s="59">
        <f>IF(VENTAS[[#This Row],[Nombre del Gestor]]&gt;1,  VENTAS[[#This Row],[Total]]*10%, 0)</f>
        <v>2.3000000000000003</v>
      </c>
      <c r="K1344" s="59">
        <f>IFERROR(VLOOKUP(VENTAS[[#This Row],[Código del producto Vendido]],STOCK[],16,FALSE)*VENTAS[[#This Row],[Cantidad]] + VLOOKUP(VENTAS[[#This Row],[Código del producto Vendido]],STOCK[],19,FALSE)*VENTAS[[#This Row],[Cantidad]],VENTAS[[#This Row],[Total]])</f>
        <v>11.435334900117509</v>
      </c>
      <c r="L1344" s="59">
        <f>VENTAS[[#This Row],[Total]]-VENTAS[[#This Row],[Comisión 10%]]-VENTAS[[#This Row],[Costo SIN Comision]]</f>
        <v>9.2646650998824907</v>
      </c>
      <c r="M1344" s="59"/>
    </row>
    <row r="1345" spans="1:13" ht="20" customHeight="1">
      <c r="A1345" s="56">
        <v>45515</v>
      </c>
      <c r="B1345" s="57"/>
      <c r="C1345" s="57"/>
      <c r="D1345" s="57" t="s">
        <v>2014</v>
      </c>
      <c r="E1345" s="57" t="s">
        <v>2967</v>
      </c>
      <c r="F1345" s="58" t="str">
        <f>IFERROR(VLOOKUP(VENTAS[[#This Row],[Código del producto Vendido]],STOCK[],5,FALSE),"-")</f>
        <v>Sneakers chunky blancos</v>
      </c>
      <c r="G1345" s="58">
        <v>2</v>
      </c>
      <c r="H1345" s="59">
        <v>45</v>
      </c>
      <c r="I1345" s="59">
        <f>VENTAS[[#This Row],[Cantidad]]*VENTAS[[#This Row],[Precio Venta]]</f>
        <v>90</v>
      </c>
      <c r="J1345" s="59">
        <f>IF(VENTAS[[#This Row],[Nombre del Gestor]]&gt;1,  VENTAS[[#This Row],[Total]]*10%, 0)</f>
        <v>9</v>
      </c>
      <c r="K1345" s="59">
        <f>IFERROR(VLOOKUP(VENTAS[[#This Row],[Código del producto Vendido]],STOCK[],16,FALSE)*VENTAS[[#This Row],[Cantidad]] + VLOOKUP(VENTAS[[#This Row],[Código del producto Vendido]],STOCK[],19,FALSE)*VENTAS[[#This Row],[Cantidad]],VENTAS[[#This Row],[Total]])</f>
        <v>48.94</v>
      </c>
      <c r="L1345" s="59">
        <f>VENTAS[[#This Row],[Total]]-VENTAS[[#This Row],[Comisión 10%]]-VENTAS[[#This Row],[Costo SIN Comision]]</f>
        <v>32.06</v>
      </c>
      <c r="M1345" s="59"/>
    </row>
    <row r="1346" spans="1:13" ht="20" customHeight="1">
      <c r="A1346" s="56">
        <v>45512</v>
      </c>
      <c r="B1346" s="57"/>
      <c r="C1346" s="57"/>
      <c r="D1346" s="57" t="s">
        <v>2014</v>
      </c>
      <c r="E1346" s="57" t="s">
        <v>900</v>
      </c>
      <c r="F1346" s="58" t="str">
        <f>IFERROR(VLOOKUP(VENTAS[[#This Row],[Código del producto Vendido]],STOCK[],5,FALSE),"-")</f>
        <v>Maxi Vestido con Bolsillo</v>
      </c>
      <c r="G1346" s="58">
        <v>1</v>
      </c>
      <c r="H1346" s="59">
        <v>27</v>
      </c>
      <c r="I1346" s="59">
        <f>VENTAS[[#This Row],[Cantidad]]*VENTAS[[#This Row],[Precio Venta]]</f>
        <v>27</v>
      </c>
      <c r="J1346" s="59">
        <f>IF(VENTAS[[#This Row],[Nombre del Gestor]]&gt;1,  VENTAS[[#This Row],[Total]]*10%, 0)</f>
        <v>2.7</v>
      </c>
      <c r="K1346" s="59">
        <f>IFERROR(VLOOKUP(VENTAS[[#This Row],[Código del producto Vendido]],STOCK[],16,FALSE)*VENTAS[[#This Row],[Cantidad]] + VLOOKUP(VENTAS[[#This Row],[Código del producto Vendido]],STOCK[],19,FALSE)*VENTAS[[#This Row],[Cantidad]],VENTAS[[#This Row],[Total]])</f>
        <v>22.192045454545454</v>
      </c>
      <c r="L1346" s="59">
        <f>VENTAS[[#This Row],[Total]]-VENTAS[[#This Row],[Comisión 10%]]-VENTAS[[#This Row],[Costo SIN Comision]]</f>
        <v>2.1079545454545467</v>
      </c>
      <c r="M1346" s="59"/>
    </row>
    <row r="1347" spans="1:13" ht="20" customHeight="1">
      <c r="A1347" s="56">
        <v>45512</v>
      </c>
      <c r="B1347" s="57"/>
      <c r="C1347" s="57"/>
      <c r="D1347" s="57" t="s">
        <v>2014</v>
      </c>
      <c r="E1347" s="57" t="s">
        <v>920</v>
      </c>
      <c r="F1347" s="58" t="str">
        <f>IFERROR(VLOOKUP(VENTAS[[#This Row],[Código del producto Vendido]],STOCK[],5,FALSE),"-")</f>
        <v>Vestido en punto Rosa</v>
      </c>
      <c r="G1347" s="58">
        <v>1</v>
      </c>
      <c r="H1347" s="59">
        <v>25</v>
      </c>
      <c r="I1347" s="59">
        <f>VENTAS[[#This Row],[Cantidad]]*VENTAS[[#This Row],[Precio Venta]]</f>
        <v>25</v>
      </c>
      <c r="J1347" s="59">
        <f>IF(VENTAS[[#This Row],[Nombre del Gestor]]&gt;1,  VENTAS[[#This Row],[Total]]*10%, 0)</f>
        <v>2.5</v>
      </c>
      <c r="K1347" s="59">
        <f>IFERROR(VLOOKUP(VENTAS[[#This Row],[Código del producto Vendido]],STOCK[],16,FALSE)*VENTAS[[#This Row],[Cantidad]] + VLOOKUP(VENTAS[[#This Row],[Código del producto Vendido]],STOCK[],19,FALSE)*VENTAS[[#This Row],[Cantidad]],VENTAS[[#This Row],[Total]])</f>
        <v>21.470454545454544</v>
      </c>
      <c r="L1347" s="59">
        <f>VENTAS[[#This Row],[Total]]-VENTAS[[#This Row],[Comisión 10%]]-VENTAS[[#This Row],[Costo SIN Comision]]</f>
        <v>1.0295454545454561</v>
      </c>
      <c r="M1347" s="59"/>
    </row>
    <row r="1348" spans="1:13" ht="20" customHeight="1">
      <c r="A1348" s="56">
        <v>45512</v>
      </c>
      <c r="B1348" s="57"/>
      <c r="C1348" s="57" t="s">
        <v>2966</v>
      </c>
      <c r="D1348" s="57" t="s">
        <v>2014</v>
      </c>
      <c r="E1348" s="57" t="s">
        <v>2745</v>
      </c>
      <c r="F1348" s="58" t="str">
        <f>IFERROR(VLOOKUP(VENTAS[[#This Row],[Código del producto Vendido]],STOCK[],5,FALSE),"-")</f>
        <v>Vestido crema ajustado de hombro torcido</v>
      </c>
      <c r="G1348" s="58">
        <v>1</v>
      </c>
      <c r="H1348" s="59">
        <v>25</v>
      </c>
      <c r="I1348" s="59">
        <f>VENTAS[[#This Row],[Cantidad]]*VENTAS[[#This Row],[Precio Venta]]</f>
        <v>25</v>
      </c>
      <c r="J1348" s="59">
        <f>IF(VENTAS[[#This Row],[Nombre del Gestor]]&gt;1,  VENTAS[[#This Row],[Total]]*10%, 0)</f>
        <v>2.5</v>
      </c>
      <c r="K1348" s="59">
        <f>IFERROR(VLOOKUP(VENTAS[[#This Row],[Código del producto Vendido]],STOCK[],16,FALSE)*VENTAS[[#This Row],[Cantidad]] + VLOOKUP(VENTAS[[#This Row],[Código del producto Vendido]],STOCK[],19,FALSE)*VENTAS[[#This Row],[Cantidad]],VENTAS[[#This Row],[Total]])</f>
        <v>13.440000000000001</v>
      </c>
      <c r="L1348" s="59">
        <f>VENTAS[[#This Row],[Total]]-VENTAS[[#This Row],[Comisión 10%]]-VENTAS[[#This Row],[Costo SIN Comision]]</f>
        <v>9.0599999999999987</v>
      </c>
      <c r="M1348" s="59"/>
    </row>
    <row r="1349" spans="1:13" ht="20" customHeight="1">
      <c r="A1349" s="56">
        <v>45508</v>
      </c>
      <c r="B1349" s="57"/>
      <c r="C1349" s="57" t="s">
        <v>2798</v>
      </c>
      <c r="D1349" s="57" t="s">
        <v>2014</v>
      </c>
      <c r="E1349" s="57" t="s">
        <v>2715</v>
      </c>
      <c r="F1349" s="58" t="str">
        <f>IFERROR(VLOOKUP(VENTAS[[#This Row],[Código del producto Vendido]],STOCK[],5,FALSE),"-")</f>
        <v>Vestido Largo con cinturón fruncido</v>
      </c>
      <c r="G1349" s="58">
        <v>1</v>
      </c>
      <c r="H1349" s="59">
        <v>30</v>
      </c>
      <c r="I1349" s="59">
        <f>VENTAS[[#This Row],[Cantidad]]*VENTAS[[#This Row],[Precio Venta]]</f>
        <v>30</v>
      </c>
      <c r="J1349" s="59">
        <f>IF(VENTAS[[#This Row],[Nombre del Gestor]]&gt;1,  VENTAS[[#This Row],[Total]]*10%, 0)</f>
        <v>3</v>
      </c>
      <c r="K1349" s="59">
        <f>IFERROR(VLOOKUP(VENTAS[[#This Row],[Código del producto Vendido]],STOCK[],16,FALSE)*VENTAS[[#This Row],[Cantidad]] + VLOOKUP(VENTAS[[#This Row],[Código del producto Vendido]],STOCK[],19,FALSE)*VENTAS[[#This Row],[Cantidad]],VENTAS[[#This Row],[Total]])</f>
        <v>13.66</v>
      </c>
      <c r="L1349" s="59">
        <f>VENTAS[[#This Row],[Total]]-VENTAS[[#This Row],[Comisión 10%]]-VENTAS[[#This Row],[Costo SIN Comision]]</f>
        <v>13.34</v>
      </c>
      <c r="M1349" s="59"/>
    </row>
    <row r="1350" spans="1:13" ht="20" customHeight="1">
      <c r="A1350" s="56">
        <v>45509</v>
      </c>
      <c r="B1350" s="57"/>
      <c r="C1350" s="57"/>
      <c r="D1350" s="57"/>
      <c r="E1350" s="57" t="s">
        <v>1387</v>
      </c>
      <c r="F1350" s="58" t="str">
        <f>IFERROR(VLOOKUP(VENTAS[[#This Row],[Código del producto Vendido]],STOCK[],5,FALSE),"-")</f>
        <v>Vestido negro ajustado estilo corset</v>
      </c>
      <c r="G1350" s="58">
        <v>1</v>
      </c>
      <c r="H1350" s="59">
        <v>20</v>
      </c>
      <c r="I1350" s="59">
        <f>VENTAS[[#This Row],[Cantidad]]*VENTAS[[#This Row],[Precio Venta]]</f>
        <v>20</v>
      </c>
      <c r="J1350" s="59">
        <f>IF(VENTAS[[#This Row],[Nombre del Gestor]]&gt;1,  VENTAS[[#This Row],[Total]]*10%, 0)</f>
        <v>0</v>
      </c>
      <c r="K1350" s="59">
        <f>IFERROR(VLOOKUP(VENTAS[[#This Row],[Código del producto Vendido]],STOCK[],16,FALSE)*VENTAS[[#This Row],[Cantidad]] + VLOOKUP(VENTAS[[#This Row],[Código del producto Vendido]],STOCK[],19,FALSE)*VENTAS[[#This Row],[Cantidad]],VENTAS[[#This Row],[Total]])</f>
        <v>24</v>
      </c>
      <c r="L1350" s="59">
        <f>VENTAS[[#This Row],[Total]]-VENTAS[[#This Row],[Comisión 10%]]-VENTAS[[#This Row],[Costo SIN Comision]]</f>
        <v>-4</v>
      </c>
      <c r="M1350" s="59"/>
    </row>
    <row r="1351" spans="1:13" ht="20" customHeight="1">
      <c r="A1351" s="56">
        <v>45510</v>
      </c>
      <c r="B1351" s="57"/>
      <c r="C1351" s="57" t="s">
        <v>1490</v>
      </c>
      <c r="D1351" s="57"/>
      <c r="E1351" s="57" t="s">
        <v>1800</v>
      </c>
      <c r="F1351" s="58" t="str">
        <f>IFERROR(VLOOKUP(VENTAS[[#This Row],[Código del producto Vendido]],STOCK[],5,FALSE),"-")</f>
        <v xml:space="preserve">Maxi Vestido Bodycon </v>
      </c>
      <c r="G1351" s="58">
        <v>1</v>
      </c>
      <c r="H1351" s="59">
        <v>20</v>
      </c>
      <c r="I1351" s="59">
        <f>VENTAS[[#This Row],[Cantidad]]*VENTAS[[#This Row],[Precio Venta]]</f>
        <v>20</v>
      </c>
      <c r="J1351" s="59">
        <f>IF(VENTAS[[#This Row],[Nombre del Gestor]]&gt;1,  VENTAS[[#This Row],[Total]]*10%, 0)</f>
        <v>0</v>
      </c>
      <c r="K1351" s="59">
        <f>IFERROR(VLOOKUP(VENTAS[[#This Row],[Código del producto Vendido]],STOCK[],16,FALSE)*VENTAS[[#This Row],[Cantidad]] + VLOOKUP(VENTAS[[#This Row],[Código del producto Vendido]],STOCK[],19,FALSE)*VENTAS[[#This Row],[Cantidad]],VENTAS[[#This Row],[Total]])</f>
        <v>11.790000000000001</v>
      </c>
      <c r="L1351" s="59">
        <f>VENTAS[[#This Row],[Total]]-VENTAS[[#This Row],[Comisión 10%]]-VENTAS[[#This Row],[Costo SIN Comision]]</f>
        <v>8.2099999999999991</v>
      </c>
      <c r="M1351" s="59"/>
    </row>
    <row r="1352" spans="1:13" ht="20" customHeight="1">
      <c r="A1352" s="56">
        <v>45511</v>
      </c>
      <c r="B1352" s="57"/>
      <c r="C1352" s="57" t="s">
        <v>1201</v>
      </c>
      <c r="D1352" s="57"/>
      <c r="E1352" s="57" t="s">
        <v>1797</v>
      </c>
      <c r="F1352" s="58" t="str">
        <f>IFERROR(VLOOKUP(VENTAS[[#This Row],[Código del producto Vendido]],STOCK[],5,FALSE),"-")</f>
        <v xml:space="preserve">Maxi Vestido Bodycon </v>
      </c>
      <c r="G1352" s="58">
        <v>1</v>
      </c>
      <c r="H1352" s="59">
        <v>0</v>
      </c>
      <c r="I1352" s="59">
        <f>VENTAS[[#This Row],[Cantidad]]*VENTAS[[#This Row],[Precio Venta]]</f>
        <v>0</v>
      </c>
      <c r="J1352" s="59">
        <f>IF(VENTAS[[#This Row],[Nombre del Gestor]]&gt;1,  VENTAS[[#This Row],[Total]]*10%, 0)</f>
        <v>0</v>
      </c>
      <c r="K1352" s="59">
        <f>IFERROR(VLOOKUP(VENTAS[[#This Row],[Código del producto Vendido]],STOCK[],16,FALSE)*VENTAS[[#This Row],[Cantidad]] + VLOOKUP(VENTAS[[#This Row],[Código del producto Vendido]],STOCK[],19,FALSE)*VENTAS[[#This Row],[Cantidad]],VENTAS[[#This Row],[Total]])</f>
        <v>11.790000000000001</v>
      </c>
      <c r="L1352" s="59">
        <f>VENTAS[[#This Row],[Total]]-VENTAS[[#This Row],[Comisión 10%]]-VENTAS[[#This Row],[Costo SIN Comision]]</f>
        <v>-11.790000000000001</v>
      </c>
      <c r="M1352" s="59"/>
    </row>
    <row r="1353" spans="1:13" ht="20" customHeight="1">
      <c r="A1353" s="56">
        <v>45512</v>
      </c>
      <c r="B1353" s="57"/>
      <c r="C1353" s="57" t="s">
        <v>1201</v>
      </c>
      <c r="D1353" s="57"/>
      <c r="E1353" s="57" t="s">
        <v>1254</v>
      </c>
      <c r="F1353" s="58" t="str">
        <f>IFERROR(VLOOKUP(VENTAS[[#This Row],[Código del producto Vendido]],STOCK[],5,FALSE),"-")</f>
        <v>Vestido espalda escotada</v>
      </c>
      <c r="G1353" s="58">
        <v>1</v>
      </c>
      <c r="H1353" s="59">
        <v>28</v>
      </c>
      <c r="I1353" s="59">
        <f>VENTAS[[#This Row],[Cantidad]]*VENTAS[[#This Row],[Precio Venta]]</f>
        <v>28</v>
      </c>
      <c r="J1353" s="59">
        <f>IF(VENTAS[[#This Row],[Nombre del Gestor]]&gt;1,  VENTAS[[#This Row],[Total]]*10%, 0)</f>
        <v>0</v>
      </c>
      <c r="K1353" s="59">
        <f>IFERROR(VLOOKUP(VENTAS[[#This Row],[Código del producto Vendido]],STOCK[],16,FALSE)*VENTAS[[#This Row],[Cantidad]] + VLOOKUP(VENTAS[[#This Row],[Código del producto Vendido]],STOCK[],19,FALSE)*VENTAS[[#This Row],[Cantidad]],VENTAS[[#This Row],[Total]])</f>
        <v>17</v>
      </c>
      <c r="L1353" s="59">
        <f>VENTAS[[#This Row],[Total]]-VENTAS[[#This Row],[Comisión 10%]]-VENTAS[[#This Row],[Costo SIN Comision]]</f>
        <v>11</v>
      </c>
      <c r="M1353" s="59"/>
    </row>
    <row r="1354" spans="1:13" ht="20" customHeight="1">
      <c r="A1354" s="56">
        <v>45513</v>
      </c>
      <c r="B1354" s="57"/>
      <c r="C1354" s="57" t="s">
        <v>1201</v>
      </c>
      <c r="D1354" s="57"/>
      <c r="E1354" s="57" t="s">
        <v>1247</v>
      </c>
      <c r="F1354" s="58" t="str">
        <f>IFERROR(VLOOKUP(VENTAS[[#This Row],[Código del producto Vendido]],STOCK[],5,FALSE),"-")</f>
        <v>Pantaloneta con abertura</v>
      </c>
      <c r="G1354" s="58">
        <v>1</v>
      </c>
      <c r="H1354" s="59">
        <v>23</v>
      </c>
      <c r="I1354" s="59">
        <f>VENTAS[[#This Row],[Cantidad]]*VENTAS[[#This Row],[Precio Venta]]</f>
        <v>23</v>
      </c>
      <c r="J1354" s="59">
        <f>IF(VENTAS[[#This Row],[Nombre del Gestor]]&gt;1,  VENTAS[[#This Row],[Total]]*10%, 0)</f>
        <v>0</v>
      </c>
      <c r="K1354" s="59">
        <f>IFERROR(VLOOKUP(VENTAS[[#This Row],[Código del producto Vendido]],STOCK[],16,FALSE)*VENTAS[[#This Row],[Cantidad]] + VLOOKUP(VENTAS[[#This Row],[Código del producto Vendido]],STOCK[],19,FALSE)*VENTAS[[#This Row],[Cantidad]],VENTAS[[#This Row],[Total]])</f>
        <v>14.22</v>
      </c>
      <c r="L1354" s="59">
        <f>VENTAS[[#This Row],[Total]]-VENTAS[[#This Row],[Comisión 10%]]-VENTAS[[#This Row],[Costo SIN Comision]]</f>
        <v>8.7799999999999994</v>
      </c>
      <c r="M1354" s="59"/>
    </row>
    <row r="1355" spans="1:13" ht="20" customHeight="1">
      <c r="A1355" s="56">
        <v>45514</v>
      </c>
      <c r="B1355" s="57"/>
      <c r="C1355" s="57" t="s">
        <v>1201</v>
      </c>
      <c r="D1355" s="57"/>
      <c r="E1355" s="57" t="s">
        <v>1227</v>
      </c>
      <c r="F1355" s="58" t="str">
        <f>IFERROR(VLOOKUP(VENTAS[[#This Row],[Código del producto Vendido]],STOCK[],5,FALSE),"-")</f>
        <v>Falda plisada de cuadros</v>
      </c>
      <c r="G1355" s="58">
        <v>1</v>
      </c>
      <c r="H1355" s="59">
        <v>20</v>
      </c>
      <c r="I1355" s="59">
        <f>VENTAS[[#This Row],[Cantidad]]*VENTAS[[#This Row],[Precio Venta]]</f>
        <v>20</v>
      </c>
      <c r="J1355" s="59">
        <f>IF(VENTAS[[#This Row],[Nombre del Gestor]]&gt;1,  VENTAS[[#This Row],[Total]]*10%, 0)</f>
        <v>0</v>
      </c>
      <c r="K1355" s="59">
        <f>IFERROR(VLOOKUP(VENTAS[[#This Row],[Código del producto Vendido]],STOCK[],16,FALSE)*VENTAS[[#This Row],[Cantidad]] + VLOOKUP(VENTAS[[#This Row],[Código del producto Vendido]],STOCK[],19,FALSE)*VENTAS[[#This Row],[Cantidad]],VENTAS[[#This Row],[Total]])</f>
        <v>12.74</v>
      </c>
      <c r="L1355" s="59">
        <f>VENTAS[[#This Row],[Total]]-VENTAS[[#This Row],[Comisión 10%]]-VENTAS[[#This Row],[Costo SIN Comision]]</f>
        <v>7.26</v>
      </c>
      <c r="M1355" s="59"/>
    </row>
    <row r="1356" spans="1:13" ht="20" customHeight="1">
      <c r="A1356" s="56">
        <v>45515</v>
      </c>
      <c r="B1356" s="57"/>
      <c r="C1356" s="57" t="s">
        <v>1201</v>
      </c>
      <c r="D1356" s="57"/>
      <c r="E1356" s="57" t="s">
        <v>1098</v>
      </c>
      <c r="F1356" s="58" t="str">
        <f>IFERROR(VLOOKUP(VENTAS[[#This Row],[Código del producto Vendido]],STOCK[],5,FALSE),"-")</f>
        <v xml:space="preserve">Jean skinny oscuro </v>
      </c>
      <c r="G1356" s="58">
        <v>1</v>
      </c>
      <c r="H1356" s="59">
        <v>32</v>
      </c>
      <c r="I1356" s="59">
        <f>VENTAS[[#This Row],[Cantidad]]*VENTAS[[#This Row],[Precio Venta]]</f>
        <v>32</v>
      </c>
      <c r="J1356" s="59">
        <f>IF(VENTAS[[#This Row],[Nombre del Gestor]]&gt;1,  VENTAS[[#This Row],[Total]]*10%, 0)</f>
        <v>0</v>
      </c>
      <c r="K1356" s="59">
        <f>IFERROR(VLOOKUP(VENTAS[[#This Row],[Código del producto Vendido]],STOCK[],16,FALSE)*VENTAS[[#This Row],[Cantidad]] + VLOOKUP(VENTAS[[#This Row],[Código del producto Vendido]],STOCK[],19,FALSE)*VENTAS[[#This Row],[Cantidad]],VENTAS[[#This Row],[Total]])</f>
        <v>20.79</v>
      </c>
      <c r="L1356" s="59">
        <f>VENTAS[[#This Row],[Total]]-VENTAS[[#This Row],[Comisión 10%]]-VENTAS[[#This Row],[Costo SIN Comision]]</f>
        <v>11.21</v>
      </c>
      <c r="M1356" s="59"/>
    </row>
    <row r="1357" spans="1:13" ht="20" customHeight="1">
      <c r="A1357" s="56">
        <v>45516</v>
      </c>
      <c r="B1357" s="57"/>
      <c r="C1357" s="57" t="s">
        <v>1201</v>
      </c>
      <c r="D1357" s="57"/>
      <c r="E1357" s="57" t="s">
        <v>1103</v>
      </c>
      <c r="F1357" s="58" t="str">
        <f>IFERROR(VLOOKUP(VENTAS[[#This Row],[Código del producto Vendido]],STOCK[],5,FALSE),"-")</f>
        <v>Jean ajustado Claro</v>
      </c>
      <c r="G1357" s="58">
        <v>1</v>
      </c>
      <c r="H1357" s="59">
        <v>32</v>
      </c>
      <c r="I1357" s="59">
        <f>VENTAS[[#This Row],[Cantidad]]*VENTAS[[#This Row],[Precio Venta]]</f>
        <v>32</v>
      </c>
      <c r="J1357" s="59">
        <f>IF(VENTAS[[#This Row],[Nombre del Gestor]]&gt;1,  VENTAS[[#This Row],[Total]]*10%, 0)</f>
        <v>0</v>
      </c>
      <c r="K1357" s="59">
        <f>IFERROR(VLOOKUP(VENTAS[[#This Row],[Código del producto Vendido]],STOCK[],16,FALSE)*VENTAS[[#This Row],[Cantidad]] + VLOOKUP(VENTAS[[#This Row],[Código del producto Vendido]],STOCK[],19,FALSE)*VENTAS[[#This Row],[Cantidad]],VENTAS[[#This Row],[Total]])</f>
        <v>23.79</v>
      </c>
      <c r="L1357" s="59">
        <f>VENTAS[[#This Row],[Total]]-VENTAS[[#This Row],[Comisión 10%]]-VENTAS[[#This Row],[Costo SIN Comision]]</f>
        <v>8.2100000000000009</v>
      </c>
      <c r="M1357" s="59"/>
    </row>
    <row r="1358" spans="1:13" ht="20" customHeight="1">
      <c r="A1358" s="56">
        <v>45517</v>
      </c>
      <c r="B1358" s="57"/>
      <c r="C1358" s="57" t="s">
        <v>1201</v>
      </c>
      <c r="D1358" s="57"/>
      <c r="E1358" s="57" t="s">
        <v>1118</v>
      </c>
      <c r="F1358" s="58" t="str">
        <f>IFERROR(VLOOKUP(VENTAS[[#This Row],[Código del producto Vendido]],STOCK[],5,FALSE),"-")</f>
        <v>Blusa de manga acampanada</v>
      </c>
      <c r="G1358" s="58">
        <v>1</v>
      </c>
      <c r="H1358" s="59">
        <v>22</v>
      </c>
      <c r="I1358" s="59">
        <f>VENTAS[[#This Row],[Cantidad]]*VENTAS[[#This Row],[Precio Venta]]</f>
        <v>22</v>
      </c>
      <c r="J1358" s="59">
        <f>IF(VENTAS[[#This Row],[Nombre del Gestor]]&gt;1,  VENTAS[[#This Row],[Total]]*10%, 0)</f>
        <v>0</v>
      </c>
      <c r="K1358" s="59">
        <f>IFERROR(VLOOKUP(VENTAS[[#This Row],[Código del producto Vendido]],STOCK[],16,FALSE)*VENTAS[[#This Row],[Cantidad]] + VLOOKUP(VENTAS[[#This Row],[Código del producto Vendido]],STOCK[],19,FALSE)*VENTAS[[#This Row],[Cantidad]],VENTAS[[#This Row],[Total]])</f>
        <v>14.239999999999998</v>
      </c>
      <c r="L1358" s="59">
        <f>VENTAS[[#This Row],[Total]]-VENTAS[[#This Row],[Comisión 10%]]-VENTAS[[#This Row],[Costo SIN Comision]]</f>
        <v>7.7600000000000016</v>
      </c>
      <c r="M1358" s="59"/>
    </row>
    <row r="1359" spans="1:13" ht="20" customHeight="1">
      <c r="A1359" s="56">
        <v>45518</v>
      </c>
      <c r="B1359" s="57"/>
      <c r="C1359" s="57" t="s">
        <v>1201</v>
      </c>
      <c r="D1359" s="57"/>
      <c r="E1359" s="57" t="s">
        <v>2532</v>
      </c>
      <c r="F1359" s="58" t="str">
        <f>IFERROR(VLOOKUP(VENTAS[[#This Row],[Código del producto Vendido]],STOCK[],5,FALSE),"-")</f>
        <v>Pantalón de vestir de viscosa y lino (beige claro)</v>
      </c>
      <c r="G1359" s="58">
        <v>1</v>
      </c>
      <c r="H1359" s="59">
        <v>35</v>
      </c>
      <c r="I1359" s="59">
        <f>VENTAS[[#This Row],[Cantidad]]*VENTAS[[#This Row],[Precio Venta]]</f>
        <v>35</v>
      </c>
      <c r="J1359" s="59">
        <f>IF(VENTAS[[#This Row],[Nombre del Gestor]]&gt;1,  VENTAS[[#This Row],[Total]]*10%, 0)</f>
        <v>0</v>
      </c>
      <c r="K1359" s="59">
        <f>IFERROR(VLOOKUP(VENTAS[[#This Row],[Código del producto Vendido]],STOCK[],16,FALSE)*VENTAS[[#This Row],[Cantidad]] + VLOOKUP(VENTAS[[#This Row],[Código del producto Vendido]],STOCK[],19,FALSE)*VENTAS[[#This Row],[Cantidad]],VENTAS[[#This Row],[Total]])</f>
        <v>17.252021151586369</v>
      </c>
      <c r="L1359" s="59">
        <f>VENTAS[[#This Row],[Total]]-VENTAS[[#This Row],[Comisión 10%]]-VENTAS[[#This Row],[Costo SIN Comision]]</f>
        <v>17.747978848413631</v>
      </c>
      <c r="M1359" s="59"/>
    </row>
    <row r="1360" spans="1:13" ht="20" customHeight="1">
      <c r="A1360" s="56">
        <v>45519</v>
      </c>
      <c r="B1360" s="57"/>
      <c r="C1360" s="57" t="s">
        <v>1201</v>
      </c>
      <c r="D1360" s="57"/>
      <c r="E1360" s="57" t="s">
        <v>2534</v>
      </c>
      <c r="F1360" s="58" t="str">
        <f>IFERROR(VLOOKUP(VENTAS[[#This Row],[Código del producto Vendido]],STOCK[],5,FALSE),"-")</f>
        <v>Pantalón de vestir de viscosa y lino (beige claro)</v>
      </c>
      <c r="G1360" s="58">
        <v>1</v>
      </c>
      <c r="H1360" s="59">
        <v>35</v>
      </c>
      <c r="I1360" s="59">
        <f>VENTAS[[#This Row],[Cantidad]]*VENTAS[[#This Row],[Precio Venta]]</f>
        <v>35</v>
      </c>
      <c r="J1360" s="59">
        <f>IF(VENTAS[[#This Row],[Nombre del Gestor]]&gt;1,  VENTAS[[#This Row],[Total]]*10%, 0)</f>
        <v>0</v>
      </c>
      <c r="K1360" s="59">
        <f>IFERROR(VLOOKUP(VENTAS[[#This Row],[Código del producto Vendido]],STOCK[],16,FALSE)*VENTAS[[#This Row],[Cantidad]] + VLOOKUP(VENTAS[[#This Row],[Código del producto Vendido]],STOCK[],19,FALSE)*VENTAS[[#This Row],[Cantidad]],VENTAS[[#This Row],[Total]])</f>
        <v>17.252021151586369</v>
      </c>
      <c r="L1360" s="59">
        <f>VENTAS[[#This Row],[Total]]-VENTAS[[#This Row],[Comisión 10%]]-VENTAS[[#This Row],[Costo SIN Comision]]</f>
        <v>17.747978848413631</v>
      </c>
      <c r="M1360" s="59"/>
    </row>
    <row r="1361" spans="1:13" ht="20" customHeight="1">
      <c r="A1361" s="56">
        <v>45520</v>
      </c>
      <c r="B1361" s="57"/>
      <c r="C1361" s="57" t="s">
        <v>2854</v>
      </c>
      <c r="D1361" s="57"/>
      <c r="E1361" s="57" t="s">
        <v>58</v>
      </c>
      <c r="F1361" s="58" t="str">
        <f>IFERROR(VLOOKUP(VENTAS[[#This Row],[Código del producto Vendido]],STOCK[],5,FALSE),"-")</f>
        <v>Vestido de  lunares de cintura con cordó</v>
      </c>
      <c r="G1361" s="58">
        <v>1</v>
      </c>
      <c r="H1361" s="59">
        <v>0</v>
      </c>
      <c r="I1361" s="59">
        <f>VENTAS[[#This Row],[Cantidad]]*VENTAS[[#This Row],[Precio Venta]]</f>
        <v>0</v>
      </c>
      <c r="J1361" s="59">
        <f>IF(VENTAS[[#This Row],[Nombre del Gestor]]&gt;1,  VENTAS[[#This Row],[Total]]*10%, 0)</f>
        <v>0</v>
      </c>
      <c r="K1361" s="59">
        <f>IFERROR(VLOOKUP(VENTAS[[#This Row],[Código del producto Vendido]],STOCK[],16,FALSE)*VENTAS[[#This Row],[Cantidad]] + VLOOKUP(VENTAS[[#This Row],[Código del producto Vendido]],STOCK[],19,FALSE)*VENTAS[[#This Row],[Cantidad]],VENTAS[[#This Row],[Total]])</f>
        <v>17.915555555555557</v>
      </c>
      <c r="L1361" s="59">
        <f>VENTAS[[#This Row],[Total]]-VENTAS[[#This Row],[Comisión 10%]]-VENTAS[[#This Row],[Costo SIN Comision]]</f>
        <v>-17.915555555555557</v>
      </c>
      <c r="M1361" s="59"/>
    </row>
    <row r="1362" spans="1:13" ht="20" customHeight="1">
      <c r="A1362" s="56">
        <v>45531</v>
      </c>
      <c r="B1362" s="57"/>
      <c r="C1362" s="57"/>
      <c r="D1362" s="57" t="s">
        <v>2014</v>
      </c>
      <c r="E1362" s="57" t="s">
        <v>936</v>
      </c>
      <c r="F1362" s="58" t="str">
        <f>IFERROR(VLOOKUP(VENTAS[[#This Row],[Código del producto Vendido]],STOCK[],5,FALSE),"-")</f>
        <v>Sandalias crema</v>
      </c>
      <c r="G1362" s="58">
        <v>1</v>
      </c>
      <c r="H1362" s="59">
        <v>35</v>
      </c>
      <c r="I1362" s="59">
        <f>VENTAS[[#This Row],[Cantidad]]*VENTAS[[#This Row],[Precio Venta]]</f>
        <v>35</v>
      </c>
      <c r="J1362" s="59">
        <f>IF(VENTAS[[#This Row],[Nombre del Gestor]]&gt;1,  VENTAS[[#This Row],[Total]]*10%, 0)</f>
        <v>3.5</v>
      </c>
      <c r="K1362" s="59">
        <f>IFERROR(VLOOKUP(VENTAS[[#This Row],[Código del producto Vendido]],STOCK[],16,FALSE)*VENTAS[[#This Row],[Cantidad]] + VLOOKUP(VENTAS[[#This Row],[Código del producto Vendido]],STOCK[],19,FALSE)*VENTAS[[#This Row],[Cantidad]],VENTAS[[#This Row],[Total]])</f>
        <v>26.852941176470587</v>
      </c>
      <c r="L1362" s="59">
        <f>VENTAS[[#This Row],[Total]]-VENTAS[[#This Row],[Comisión 10%]]-VENTAS[[#This Row],[Costo SIN Comision]]</f>
        <v>4.647058823529413</v>
      </c>
      <c r="M1362" s="59"/>
    </row>
    <row r="1363" spans="1:13" ht="20" customHeight="1">
      <c r="A1363" s="56"/>
      <c r="B1363" s="57"/>
      <c r="C1363" s="57" t="s">
        <v>1201</v>
      </c>
      <c r="D1363" s="57"/>
      <c r="E1363" s="57" t="s">
        <v>2540</v>
      </c>
      <c r="F1363" s="58" t="str">
        <f>IFERROR(VLOOKUP(VENTAS[[#This Row],[Código del producto Vendido]],STOCK[],5,FALSE),"-")</f>
        <v>Camisa blanca en mezcla de algodón</v>
      </c>
      <c r="G1363" s="58">
        <v>1</v>
      </c>
      <c r="H1363" s="59">
        <v>0</v>
      </c>
      <c r="I1363" s="59">
        <f>VENTAS[[#This Row],[Cantidad]]*VENTAS[[#This Row],[Precio Venta]]</f>
        <v>0</v>
      </c>
      <c r="J1363" s="59">
        <f>IF(VENTAS[[#This Row],[Nombre del Gestor]]&gt;1,  VENTAS[[#This Row],[Total]]*10%, 0)</f>
        <v>0</v>
      </c>
      <c r="K1363" s="59">
        <f>IFERROR(VLOOKUP(VENTAS[[#This Row],[Código del producto Vendido]],STOCK[],16,FALSE)*VENTAS[[#This Row],[Cantidad]] + VLOOKUP(VENTAS[[#This Row],[Código del producto Vendido]],STOCK[],19,FALSE)*VENTAS[[#This Row],[Cantidad]],VENTAS[[#This Row],[Total]])</f>
        <v>17.780810810810813</v>
      </c>
      <c r="L1363" s="59">
        <f>VENTAS[[#This Row],[Total]]-VENTAS[[#This Row],[Comisión 10%]]-VENTAS[[#This Row],[Costo SIN Comision]]</f>
        <v>-17.780810810810813</v>
      </c>
      <c r="M1363" s="59"/>
    </row>
    <row r="1364" spans="1:13" ht="20" customHeight="1">
      <c r="A1364" s="56">
        <v>45517</v>
      </c>
      <c r="B1364" s="57"/>
      <c r="C1364" s="57" t="s">
        <v>2958</v>
      </c>
      <c r="D1364" s="57"/>
      <c r="E1364" s="57" t="s">
        <v>2782</v>
      </c>
      <c r="F1364" s="58" t="str">
        <f>IFERROR(VLOOKUP(VENTAS[[#This Row],[Código del producto Vendido]],STOCK[],5,FALSE),"-")</f>
        <v>Camisa Oversize blanca en mezcla de lino H&amp;M (encargo mónica)</v>
      </c>
      <c r="G1364" s="58">
        <v>1</v>
      </c>
      <c r="H1364" s="59">
        <v>35</v>
      </c>
      <c r="I1364" s="59">
        <f>VENTAS[[#This Row],[Cantidad]]*VENTAS[[#This Row],[Precio Venta]]</f>
        <v>35</v>
      </c>
      <c r="J1364" s="59">
        <f>IF(VENTAS[[#This Row],[Nombre del Gestor]]&gt;1,  VENTAS[[#This Row],[Total]]*10%, 0)</f>
        <v>0</v>
      </c>
      <c r="K1364" s="59">
        <f>IFERROR(VLOOKUP(VENTAS[[#This Row],[Código del producto Vendido]],STOCK[],16,FALSE)*VENTAS[[#This Row],[Cantidad]] + VLOOKUP(VENTAS[[#This Row],[Código del producto Vendido]],STOCK[],19,FALSE)*VENTAS[[#This Row],[Cantidad]],VENTAS[[#This Row],[Total]])</f>
        <v>28.22</v>
      </c>
      <c r="L1364" s="59">
        <f>VENTAS[[#This Row],[Total]]-VENTAS[[#This Row],[Comisión 10%]]-VENTAS[[#This Row],[Costo SIN Comision]]</f>
        <v>6.7800000000000011</v>
      </c>
      <c r="M1364" s="59"/>
    </row>
    <row r="1365" spans="1:13" ht="20" customHeight="1">
      <c r="A1365" s="56">
        <v>45517</v>
      </c>
      <c r="B1365" s="57"/>
      <c r="C1365" s="57" t="s">
        <v>2973</v>
      </c>
      <c r="D1365" s="57"/>
      <c r="E1365" s="57" t="s">
        <v>2811</v>
      </c>
      <c r="F1365" s="58" t="str">
        <f>IFERROR(VLOOKUP(VENTAS[[#This Row],[Código del producto Vendido]],STOCK[],5,FALSE),"-")</f>
        <v>Camisa verde oversize (encargo)</v>
      </c>
      <c r="G1365" s="58">
        <v>1</v>
      </c>
      <c r="H1365" s="59">
        <v>20</v>
      </c>
      <c r="I1365" s="59">
        <f>VENTAS[[#This Row],[Cantidad]]*VENTAS[[#This Row],[Precio Venta]]</f>
        <v>20</v>
      </c>
      <c r="J1365" s="59">
        <f>IF(VENTAS[[#This Row],[Nombre del Gestor]]&gt;1,  VENTAS[[#This Row],[Total]]*10%, 0)</f>
        <v>0</v>
      </c>
      <c r="K1365" s="59">
        <f>IFERROR(VLOOKUP(VENTAS[[#This Row],[Código del producto Vendido]],STOCK[],16,FALSE)*VENTAS[[#This Row],[Cantidad]] + VLOOKUP(VENTAS[[#This Row],[Código del producto Vendido]],STOCK[],19,FALSE)*VENTAS[[#This Row],[Cantidad]],VENTAS[[#This Row],[Total]])</f>
        <v>13.15</v>
      </c>
      <c r="L1365" s="59">
        <f>VENTAS[[#This Row],[Total]]-VENTAS[[#This Row],[Comisión 10%]]-VENTAS[[#This Row],[Costo SIN Comision]]</f>
        <v>6.85</v>
      </c>
      <c r="M1365" s="59"/>
    </row>
    <row r="1366" spans="1:13" ht="20" customHeight="1">
      <c r="A1366" s="56">
        <v>45517</v>
      </c>
      <c r="B1366" s="57"/>
      <c r="C1366" s="57" t="s">
        <v>2973</v>
      </c>
      <c r="D1366" s="57"/>
      <c r="E1366" s="57" t="s">
        <v>2814</v>
      </c>
      <c r="F1366" s="58" t="str">
        <f>IFERROR(VLOOKUP(VENTAS[[#This Row],[Código del producto Vendido]],STOCK[],5,FALSE),"-")</f>
        <v>Top corto verde de tirantes (encargo)</v>
      </c>
      <c r="G1366" s="58">
        <v>1</v>
      </c>
      <c r="H1366" s="59">
        <v>8</v>
      </c>
      <c r="I1366" s="59">
        <f>VENTAS[[#This Row],[Cantidad]]*VENTAS[[#This Row],[Precio Venta]]</f>
        <v>8</v>
      </c>
      <c r="J1366" s="59">
        <f>IF(VENTAS[[#This Row],[Nombre del Gestor]]&gt;1,  VENTAS[[#This Row],[Total]]*10%, 0)</f>
        <v>0</v>
      </c>
      <c r="K1366" s="59">
        <f>IFERROR(VLOOKUP(VENTAS[[#This Row],[Código del producto Vendido]],STOCK[],16,FALSE)*VENTAS[[#This Row],[Cantidad]] + VLOOKUP(VENTAS[[#This Row],[Código del producto Vendido]],STOCK[],19,FALSE)*VENTAS[[#This Row],[Cantidad]],VENTAS[[#This Row],[Total]])</f>
        <v>4.58</v>
      </c>
      <c r="L1366" s="59">
        <f>VENTAS[[#This Row],[Total]]-VENTAS[[#This Row],[Comisión 10%]]-VENTAS[[#This Row],[Costo SIN Comision]]</f>
        <v>3.42</v>
      </c>
      <c r="M1366" s="59"/>
    </row>
    <row r="1367" spans="1:13" ht="20" customHeight="1">
      <c r="A1367" s="56">
        <v>45517</v>
      </c>
      <c r="B1367" s="57"/>
      <c r="C1367" s="57" t="s">
        <v>2973</v>
      </c>
      <c r="D1367" s="57"/>
      <c r="E1367" s="57" t="s">
        <v>2838</v>
      </c>
      <c r="F1367" s="58" t="str">
        <f>IFERROR(VLOOKUP(VENTAS[[#This Row],[Código del producto Vendido]],STOCK[],5,FALSE),"-")</f>
        <v>Short blanco de talle alto (encargo)</v>
      </c>
      <c r="G1367" s="58">
        <v>1</v>
      </c>
      <c r="H1367" s="59">
        <v>18</v>
      </c>
      <c r="I1367" s="59">
        <f>VENTAS[[#This Row],[Cantidad]]*VENTAS[[#This Row],[Precio Venta]]</f>
        <v>18</v>
      </c>
      <c r="J1367" s="59">
        <f>IF(VENTAS[[#This Row],[Nombre del Gestor]]&gt;1,  VENTAS[[#This Row],[Total]]*10%, 0)</f>
        <v>0</v>
      </c>
      <c r="K1367" s="59">
        <f>IFERROR(VLOOKUP(VENTAS[[#This Row],[Código del producto Vendido]],STOCK[],16,FALSE)*VENTAS[[#This Row],[Cantidad]] + VLOOKUP(VENTAS[[#This Row],[Código del producto Vendido]],STOCK[],19,FALSE)*VENTAS[[#This Row],[Cantidad]],VENTAS[[#This Row],[Total]])</f>
        <v>10.120000000000001</v>
      </c>
      <c r="L1367" s="59">
        <f>VENTAS[[#This Row],[Total]]-VENTAS[[#This Row],[Comisión 10%]]-VENTAS[[#This Row],[Costo SIN Comision]]</f>
        <v>7.879999999999999</v>
      </c>
      <c r="M1367" s="59"/>
    </row>
    <row r="1368" spans="1:13" ht="20" customHeight="1">
      <c r="A1368" s="56"/>
      <c r="B1368" s="57"/>
      <c r="C1368" s="57" t="s">
        <v>1201</v>
      </c>
      <c r="D1368" s="57"/>
      <c r="E1368" s="57" t="s">
        <v>738</v>
      </c>
      <c r="F1368" s="58" t="str">
        <f>IFERROR(VLOOKUP(VENTAS[[#This Row],[Código del producto Vendido]],STOCK[],5,FALSE),"-")</f>
        <v>Top corsetero asimétrico</v>
      </c>
      <c r="G1368" s="58">
        <v>1</v>
      </c>
      <c r="H1368" s="59">
        <v>9</v>
      </c>
      <c r="I1368" s="59">
        <f>VENTAS[[#This Row],[Cantidad]]*VENTAS[[#This Row],[Precio Venta]]</f>
        <v>9</v>
      </c>
      <c r="J1368" s="59">
        <f>IF(VENTAS[[#This Row],[Nombre del Gestor]]&gt;1,  VENTAS[[#This Row],[Total]]*10%, 0)</f>
        <v>0</v>
      </c>
      <c r="K1368" s="59">
        <f>IFERROR(VLOOKUP(VENTAS[[#This Row],[Código del producto Vendido]],STOCK[],16,FALSE)*VENTAS[[#This Row],[Cantidad]] + VLOOKUP(VENTAS[[#This Row],[Código del producto Vendido]],STOCK[],19,FALSE)*VENTAS[[#This Row],[Cantidad]],VENTAS[[#This Row],[Total]])</f>
        <v>5.5683333333333334</v>
      </c>
      <c r="L1368" s="59">
        <f>VENTAS[[#This Row],[Total]]-VENTAS[[#This Row],[Comisión 10%]]-VENTAS[[#This Row],[Costo SIN Comision]]</f>
        <v>3.4316666666666666</v>
      </c>
      <c r="M1368" s="59"/>
    </row>
    <row r="1369" spans="1:13" ht="20" customHeight="1">
      <c r="A1369" s="56"/>
      <c r="B1369" s="57"/>
      <c r="C1369" s="57" t="s">
        <v>1201</v>
      </c>
      <c r="D1369" s="57"/>
      <c r="E1369" s="57" t="s">
        <v>760</v>
      </c>
      <c r="F1369" s="58" t="str">
        <f>IFERROR(VLOOKUP(VENTAS[[#This Row],[Código del producto Vendido]],STOCK[],5,FALSE),"-")</f>
        <v>Top Cruzado negro</v>
      </c>
      <c r="G1369" s="58">
        <v>1</v>
      </c>
      <c r="H1369" s="59">
        <v>9</v>
      </c>
      <c r="I1369" s="59">
        <f>VENTAS[[#This Row],[Cantidad]]*VENTAS[[#This Row],[Precio Venta]]</f>
        <v>9</v>
      </c>
      <c r="J1369" s="59">
        <f>IF(VENTAS[[#This Row],[Nombre del Gestor]]&gt;1,  VENTAS[[#This Row],[Total]]*10%, 0)</f>
        <v>0</v>
      </c>
      <c r="K1369" s="59">
        <f>IFERROR(VLOOKUP(VENTAS[[#This Row],[Código del producto Vendido]],STOCK[],16,FALSE)*VENTAS[[#This Row],[Cantidad]] + VLOOKUP(VENTAS[[#This Row],[Código del producto Vendido]],STOCK[],19,FALSE)*VENTAS[[#This Row],[Cantidad]],VENTAS[[#This Row],[Total]])</f>
        <v>4.9016666666666673</v>
      </c>
      <c r="L1369" s="59">
        <f>VENTAS[[#This Row],[Total]]-VENTAS[[#This Row],[Comisión 10%]]-VENTAS[[#This Row],[Costo SIN Comision]]</f>
        <v>4.0983333333333327</v>
      </c>
      <c r="M1369" s="59"/>
    </row>
    <row r="1370" spans="1:13" ht="20" customHeight="1">
      <c r="A1370" s="56"/>
      <c r="B1370" s="57"/>
      <c r="C1370" s="57" t="s">
        <v>1201</v>
      </c>
      <c r="D1370" s="57"/>
      <c r="E1370" s="57" t="s">
        <v>762</v>
      </c>
      <c r="F1370" s="58" t="str">
        <f>IFERROR(VLOOKUP(VENTAS[[#This Row],[Código del producto Vendido]],STOCK[],5,FALSE),"-")</f>
        <v>Top Cruzado azul</v>
      </c>
      <c r="G1370" s="58">
        <v>1</v>
      </c>
      <c r="H1370" s="59">
        <v>9</v>
      </c>
      <c r="I1370" s="59">
        <f>VENTAS[[#This Row],[Cantidad]]*VENTAS[[#This Row],[Precio Venta]]</f>
        <v>9</v>
      </c>
      <c r="J1370" s="59">
        <f>IF(VENTAS[[#This Row],[Nombre del Gestor]]&gt;1,  VENTAS[[#This Row],[Total]]*10%, 0)</f>
        <v>0</v>
      </c>
      <c r="K1370" s="59">
        <f>IFERROR(VLOOKUP(VENTAS[[#This Row],[Código del producto Vendido]],STOCK[],16,FALSE)*VENTAS[[#This Row],[Cantidad]] + VLOOKUP(VENTAS[[#This Row],[Código del producto Vendido]],STOCK[],19,FALSE)*VENTAS[[#This Row],[Cantidad]],VENTAS[[#This Row],[Total]])</f>
        <v>5.2683333333333335</v>
      </c>
      <c r="L1370" s="59">
        <f>VENTAS[[#This Row],[Total]]-VENTAS[[#This Row],[Comisión 10%]]-VENTAS[[#This Row],[Costo SIN Comision]]</f>
        <v>3.7316666666666665</v>
      </c>
      <c r="M1370" s="59"/>
    </row>
    <row r="1371" spans="1:13" ht="20" customHeight="1">
      <c r="A1371" s="56"/>
      <c r="B1371" s="57"/>
      <c r="C1371" s="57" t="s">
        <v>1201</v>
      </c>
      <c r="D1371" s="57"/>
      <c r="E1371" s="57" t="s">
        <v>764</v>
      </c>
      <c r="F1371" s="58" t="str">
        <f>IFERROR(VLOOKUP(VENTAS[[#This Row],[Código del producto Vendido]],STOCK[],5,FALSE),"-")</f>
        <v>Blusa corta de manga farol</v>
      </c>
      <c r="G1371" s="58">
        <v>1</v>
      </c>
      <c r="H1371" s="59">
        <v>9</v>
      </c>
      <c r="I1371" s="59">
        <f>VENTAS[[#This Row],[Cantidad]]*VENTAS[[#This Row],[Precio Venta]]</f>
        <v>9</v>
      </c>
      <c r="J1371" s="59">
        <f>IF(VENTAS[[#This Row],[Nombre del Gestor]]&gt;1,  VENTAS[[#This Row],[Total]]*10%, 0)</f>
        <v>0</v>
      </c>
      <c r="K1371" s="59">
        <f>IFERROR(VLOOKUP(VENTAS[[#This Row],[Código del producto Vendido]],STOCK[],16,FALSE)*VENTAS[[#This Row],[Cantidad]] + VLOOKUP(VENTAS[[#This Row],[Código del producto Vendido]],STOCK[],19,FALSE)*VENTAS[[#This Row],[Cantidad]],VENTAS[[#This Row],[Total]])</f>
        <v>7.5266666666666673</v>
      </c>
      <c r="L1371" s="59">
        <f>VENTAS[[#This Row],[Total]]-VENTAS[[#This Row],[Comisión 10%]]-VENTAS[[#This Row],[Costo SIN Comision]]</f>
        <v>1.4733333333333327</v>
      </c>
      <c r="M1371" s="59"/>
    </row>
    <row r="1372" spans="1:13" ht="20" customHeight="1">
      <c r="A1372" s="56"/>
      <c r="B1372" s="57"/>
      <c r="C1372" s="57" t="s">
        <v>1201</v>
      </c>
      <c r="D1372" s="57"/>
      <c r="E1372" s="57" t="s">
        <v>168</v>
      </c>
      <c r="F1372" s="58" t="str">
        <f>IFERROR(VLOOKUP(VENTAS[[#This Row],[Código del producto Vendido]],STOCK[],5,FALSE),"-")</f>
        <v>SHEIN Frenchy Vestido de leopardo &amp; piel de tigre con estampado de manga mariposa sin cinturón_S</v>
      </c>
      <c r="G1372" s="58">
        <v>1</v>
      </c>
      <c r="H1372" s="59">
        <v>0</v>
      </c>
      <c r="I1372" s="59">
        <f>VENTAS[[#This Row],[Cantidad]]*VENTAS[[#This Row],[Precio Venta]]</f>
        <v>0</v>
      </c>
      <c r="J1372" s="59">
        <f>IF(VENTAS[[#This Row],[Nombre del Gestor]]&gt;1,  VENTAS[[#This Row],[Total]]*10%, 0)</f>
        <v>0</v>
      </c>
      <c r="K1372" s="59">
        <f>IFERROR(VLOOKUP(VENTAS[[#This Row],[Código del producto Vendido]],STOCK[],16,FALSE)*VENTAS[[#This Row],[Cantidad]] + VLOOKUP(VENTAS[[#This Row],[Código del producto Vendido]],STOCK[],19,FALSE)*VENTAS[[#This Row],[Cantidad]],VENTAS[[#This Row],[Total]])</f>
        <v>10.722222222222221</v>
      </c>
      <c r="L1372" s="59">
        <f>VENTAS[[#This Row],[Total]]-VENTAS[[#This Row],[Comisión 10%]]-VENTAS[[#This Row],[Costo SIN Comision]]</f>
        <v>-10.722222222222221</v>
      </c>
      <c r="M1372" s="59"/>
    </row>
    <row r="1373" spans="1:13" ht="20" customHeight="1">
      <c r="A1373" s="56"/>
      <c r="B1373" s="57"/>
      <c r="C1373" s="57" t="s">
        <v>2975</v>
      </c>
      <c r="D1373" s="57"/>
      <c r="E1373" s="57" t="s">
        <v>787</v>
      </c>
      <c r="F1373" s="58" t="str">
        <f>IFERROR(VLOOKUP(VENTAS[[#This Row],[Código del producto Vendido]],STOCK[],5,FALSE),"-")</f>
        <v>Short denim</v>
      </c>
      <c r="G1373" s="58">
        <v>1</v>
      </c>
      <c r="H1373" s="59">
        <v>29</v>
      </c>
      <c r="I1373" s="59">
        <f>VENTAS[[#This Row],[Cantidad]]*VENTAS[[#This Row],[Precio Venta]]</f>
        <v>29</v>
      </c>
      <c r="J1373" s="59">
        <f>IF(VENTAS[[#This Row],[Nombre del Gestor]]&gt;1,  VENTAS[[#This Row],[Total]]*10%, 0)</f>
        <v>0</v>
      </c>
      <c r="K1373" s="59">
        <f>IFERROR(VLOOKUP(VENTAS[[#This Row],[Código del producto Vendido]],STOCK[],16,FALSE)*VENTAS[[#This Row],[Cantidad]] + VLOOKUP(VENTAS[[#This Row],[Código del producto Vendido]],STOCK[],19,FALSE)*VENTAS[[#This Row],[Cantidad]],VENTAS[[#This Row],[Total]])</f>
        <v>28.388888888888889</v>
      </c>
      <c r="L1373" s="59">
        <f>VENTAS[[#This Row],[Total]]-VENTAS[[#This Row],[Comisión 10%]]-VENTAS[[#This Row],[Costo SIN Comision]]</f>
        <v>0.61111111111111072</v>
      </c>
      <c r="M1373" s="59"/>
    </row>
    <row r="1374" spans="1:13" ht="20" customHeight="1">
      <c r="A1374" s="56"/>
      <c r="B1374" s="57"/>
      <c r="C1374" s="57" t="s">
        <v>1490</v>
      </c>
      <c r="D1374" s="57"/>
      <c r="E1374" s="57" t="s">
        <v>224</v>
      </c>
      <c r="F1374" s="58" t="str">
        <f>IFERROR(VLOOKUP(VENTAS[[#This Row],[Código del producto Vendido]],STOCK[],5,FALSE),"-")</f>
        <v>Top berry en tela de algodón</v>
      </c>
      <c r="G1374" s="58">
        <v>1</v>
      </c>
      <c r="H1374" s="59">
        <v>0</v>
      </c>
      <c r="I1374" s="59">
        <f>VENTAS[[#This Row],[Cantidad]]*VENTAS[[#This Row],[Precio Venta]]</f>
        <v>0</v>
      </c>
      <c r="J1374" s="59">
        <f>IF(VENTAS[[#This Row],[Nombre del Gestor]]&gt;1,  VENTAS[[#This Row],[Total]]*10%, 0)</f>
        <v>0</v>
      </c>
      <c r="K1374" s="59">
        <f>IFERROR(VLOOKUP(VENTAS[[#This Row],[Código del producto Vendido]],STOCK[],16,FALSE)*VENTAS[[#This Row],[Cantidad]] + VLOOKUP(VENTAS[[#This Row],[Código del producto Vendido]],STOCK[],19,FALSE)*VENTAS[[#This Row],[Cantidad]],VENTAS[[#This Row],[Total]])</f>
        <v>6.0555555555555554</v>
      </c>
      <c r="L1374" s="59">
        <f>VENTAS[[#This Row],[Total]]-VENTAS[[#This Row],[Comisión 10%]]-VENTAS[[#This Row],[Costo SIN Comision]]</f>
        <v>-6.0555555555555554</v>
      </c>
      <c r="M1374" s="59"/>
    </row>
    <row r="1375" spans="1:13" ht="20" customHeight="1">
      <c r="A1375" s="56"/>
      <c r="B1375" s="57"/>
      <c r="C1375" s="57" t="s">
        <v>1201</v>
      </c>
      <c r="D1375" s="57"/>
      <c r="E1375" s="57" t="s">
        <v>224</v>
      </c>
      <c r="F1375" s="58" t="str">
        <f>IFERROR(VLOOKUP(VENTAS[[#This Row],[Código del producto Vendido]],STOCK[],5,FALSE),"-")</f>
        <v>Top berry en tela de algodón</v>
      </c>
      <c r="G1375" s="58">
        <v>2</v>
      </c>
      <c r="H1375" s="59">
        <v>10</v>
      </c>
      <c r="I1375" s="59">
        <f>VENTAS[[#This Row],[Cantidad]]*VENTAS[[#This Row],[Precio Venta]]</f>
        <v>20</v>
      </c>
      <c r="J1375" s="59">
        <f>IF(VENTAS[[#This Row],[Nombre del Gestor]]&gt;1,  VENTAS[[#This Row],[Total]]*10%, 0)</f>
        <v>0</v>
      </c>
      <c r="K1375" s="59">
        <f>IFERROR(VLOOKUP(VENTAS[[#This Row],[Código del producto Vendido]],STOCK[],16,FALSE)*VENTAS[[#This Row],[Cantidad]] + VLOOKUP(VENTAS[[#This Row],[Código del producto Vendido]],STOCK[],19,FALSE)*VENTAS[[#This Row],[Cantidad]],VENTAS[[#This Row],[Total]])</f>
        <v>12.111111111111111</v>
      </c>
      <c r="L1375" s="59">
        <f>VENTAS[[#This Row],[Total]]-VENTAS[[#This Row],[Comisión 10%]]-VENTAS[[#This Row],[Costo SIN Comision]]</f>
        <v>7.8888888888888893</v>
      </c>
      <c r="M1375" s="59"/>
    </row>
    <row r="1376" spans="1:13" ht="20" customHeight="1">
      <c r="A1376" s="56"/>
      <c r="B1376" s="57"/>
      <c r="C1376" s="57" t="s">
        <v>1201</v>
      </c>
      <c r="D1376" s="57"/>
      <c r="E1376" s="57" t="s">
        <v>172</v>
      </c>
      <c r="F1376" s="58" t="str">
        <f>IFERROR(VLOOKUP(VENTAS[[#This Row],[Código del producto Vendido]],STOCK[],5,FALSE),"-")</f>
        <v>Camiseta corta unicolor con abertura</v>
      </c>
      <c r="G1376" s="58">
        <v>1</v>
      </c>
      <c r="H1376" s="59">
        <v>10</v>
      </c>
      <c r="I1376" s="59">
        <f>VENTAS[[#This Row],[Cantidad]]*VENTAS[[#This Row],[Precio Venta]]</f>
        <v>10</v>
      </c>
      <c r="J1376" s="59">
        <f>IF(VENTAS[[#This Row],[Nombre del Gestor]]&gt;1,  VENTAS[[#This Row],[Total]]*10%, 0)</f>
        <v>0</v>
      </c>
      <c r="K1376" s="59">
        <f>IFERROR(VLOOKUP(VENTAS[[#This Row],[Código del producto Vendido]],STOCK[],16,FALSE)*VENTAS[[#This Row],[Cantidad]] + VLOOKUP(VENTAS[[#This Row],[Código del producto Vendido]],STOCK[],19,FALSE)*VENTAS[[#This Row],[Cantidad]],VENTAS[[#This Row],[Total]])</f>
        <v>5.0266666666666673</v>
      </c>
      <c r="L1376" s="59">
        <f>VENTAS[[#This Row],[Total]]-VENTAS[[#This Row],[Comisión 10%]]-VENTAS[[#This Row],[Costo SIN Comision]]</f>
        <v>4.9733333333333327</v>
      </c>
      <c r="M1376" s="59"/>
    </row>
    <row r="1377" spans="1:13" ht="20" customHeight="1">
      <c r="A1377" s="56"/>
      <c r="B1377" s="57"/>
      <c r="C1377" s="57" t="s">
        <v>1201</v>
      </c>
      <c r="D1377" s="57"/>
      <c r="E1377" s="57" t="s">
        <v>1005</v>
      </c>
      <c r="F1377" s="58" t="str">
        <f>IFERROR(VLOOKUP(VENTAS[[#This Row],[Código del producto Vendido]],STOCK[],5,FALSE),"-")</f>
        <v>Pullover Dazy cuello redondo Blanco</v>
      </c>
      <c r="G1377" s="58">
        <v>1</v>
      </c>
      <c r="H1377" s="59">
        <v>13</v>
      </c>
      <c r="I1377" s="59">
        <f>VENTAS[[#This Row],[Cantidad]]*VENTAS[[#This Row],[Precio Venta]]</f>
        <v>13</v>
      </c>
      <c r="J1377" s="59">
        <f>IF(VENTAS[[#This Row],[Nombre del Gestor]]&gt;1,  VENTAS[[#This Row],[Total]]*10%, 0)</f>
        <v>0</v>
      </c>
      <c r="K1377" s="59">
        <f>IFERROR(VLOOKUP(VENTAS[[#This Row],[Código del producto Vendido]],STOCK[],16,FALSE)*VENTAS[[#This Row],[Cantidad]] + VLOOKUP(VENTAS[[#This Row],[Código del producto Vendido]],STOCK[],19,FALSE)*VENTAS[[#This Row],[Cantidad]],VENTAS[[#This Row],[Total]])</f>
        <v>8.61</v>
      </c>
      <c r="L1377" s="59">
        <f>VENTAS[[#This Row],[Total]]-VENTAS[[#This Row],[Comisión 10%]]-VENTAS[[#This Row],[Costo SIN Comision]]</f>
        <v>4.3900000000000006</v>
      </c>
      <c r="M1377" s="59"/>
    </row>
    <row r="1378" spans="1:13" ht="20" customHeight="1">
      <c r="A1378" s="56"/>
      <c r="B1378" s="57"/>
      <c r="C1378" s="57"/>
      <c r="D1378" s="57" t="s">
        <v>2981</v>
      </c>
      <c r="E1378" s="57" t="s">
        <v>2863</v>
      </c>
      <c r="F1378" s="58" t="str">
        <f>IFERROR(VLOOKUP(VENTAS[[#This Row],[Código del producto Vendido]],STOCK[],5,FALSE),"-")</f>
        <v>Pullover corto unicolor beige</v>
      </c>
      <c r="G1378" s="58">
        <v>1</v>
      </c>
      <c r="H1378" s="59">
        <v>10</v>
      </c>
      <c r="I1378" s="59">
        <f>VENTAS[[#This Row],[Cantidad]]*VENTAS[[#This Row],[Precio Venta]]</f>
        <v>10</v>
      </c>
      <c r="J1378" s="59">
        <f>IF(VENTAS[[#This Row],[Nombre del Gestor]]&gt;1,  VENTAS[[#This Row],[Total]]*10%, 0)</f>
        <v>1</v>
      </c>
      <c r="K1378" s="59">
        <f>IFERROR(VLOOKUP(VENTAS[[#This Row],[Código del producto Vendido]],STOCK[],16,FALSE)*VENTAS[[#This Row],[Cantidad]] + VLOOKUP(VENTAS[[#This Row],[Código del producto Vendido]],STOCK[],19,FALSE)*VENTAS[[#This Row],[Cantidad]],VENTAS[[#This Row],[Total]])</f>
        <v>2.35</v>
      </c>
      <c r="L1378" s="59">
        <f>VENTAS[[#This Row],[Total]]-VENTAS[[#This Row],[Comisión 10%]]-VENTAS[[#This Row],[Costo SIN Comision]]</f>
        <v>6.65</v>
      </c>
      <c r="M1378" s="59"/>
    </row>
    <row r="1379" spans="1:13" ht="20" customHeight="1">
      <c r="A1379" s="56"/>
      <c r="B1379" s="57"/>
      <c r="C1379" s="57"/>
      <c r="D1379" s="57" t="s">
        <v>2981</v>
      </c>
      <c r="E1379" s="57" t="s">
        <v>2686</v>
      </c>
      <c r="F1379" s="58" t="str">
        <f>IFERROR(VLOOKUP(VENTAS[[#This Row],[Código del producto Vendido]],STOCK[],5,FALSE),"-")</f>
        <v>Pullover corto unicolor blanco</v>
      </c>
      <c r="G1379" s="58">
        <v>1</v>
      </c>
      <c r="H1379" s="59">
        <v>10</v>
      </c>
      <c r="I1379" s="59">
        <f>VENTAS[[#This Row],[Cantidad]]*VENTAS[[#This Row],[Precio Venta]]</f>
        <v>10</v>
      </c>
      <c r="J1379" s="59">
        <f>IF(VENTAS[[#This Row],[Nombre del Gestor]]&gt;1,  VENTAS[[#This Row],[Total]]*10%, 0)</f>
        <v>1</v>
      </c>
      <c r="K1379" s="59">
        <f>IFERROR(VLOOKUP(VENTAS[[#This Row],[Código del producto Vendido]],STOCK[],16,FALSE)*VENTAS[[#This Row],[Cantidad]] + VLOOKUP(VENTAS[[#This Row],[Código del producto Vendido]],STOCK[],19,FALSE)*VENTAS[[#This Row],[Cantidad]],VENTAS[[#This Row],[Total]])</f>
        <v>4.32</v>
      </c>
      <c r="L1379" s="59">
        <f>VENTAS[[#This Row],[Total]]-VENTAS[[#This Row],[Comisión 10%]]-VENTAS[[#This Row],[Costo SIN Comision]]</f>
        <v>4.68</v>
      </c>
      <c r="M1379" s="59"/>
    </row>
    <row r="1380" spans="1:13" ht="20" customHeight="1">
      <c r="A1380" s="56"/>
      <c r="B1380" s="57"/>
      <c r="C1380" s="57"/>
      <c r="D1380" s="57" t="s">
        <v>2981</v>
      </c>
      <c r="E1380" s="57" t="s">
        <v>2982</v>
      </c>
      <c r="F1380" s="58" t="str">
        <f>IFERROR(VLOOKUP(VENTAS[[#This Row],[Código del producto Vendido]],STOCK[],5,FALSE),"-")</f>
        <v>Pullover largo unicolor tela traslúcida terracota</v>
      </c>
      <c r="G1380" s="58">
        <v>1</v>
      </c>
      <c r="H1380" s="59">
        <v>10</v>
      </c>
      <c r="I1380" s="59">
        <f>VENTAS[[#This Row],[Cantidad]]*VENTAS[[#This Row],[Precio Venta]]</f>
        <v>10</v>
      </c>
      <c r="J1380" s="59">
        <f>IF(VENTAS[[#This Row],[Nombre del Gestor]]&gt;1,  VENTAS[[#This Row],[Total]]*10%, 0)</f>
        <v>1</v>
      </c>
      <c r="K1380" s="59">
        <f>IFERROR(VLOOKUP(VENTAS[[#This Row],[Código del producto Vendido]],STOCK[],16,FALSE)*VENTAS[[#This Row],[Cantidad]] + VLOOKUP(VENTAS[[#This Row],[Código del producto Vendido]],STOCK[],19,FALSE)*VENTAS[[#This Row],[Cantidad]],VENTAS[[#This Row],[Total]])</f>
        <v>4.32</v>
      </c>
      <c r="L1380" s="59">
        <f>VENTAS[[#This Row],[Total]]-VENTAS[[#This Row],[Comisión 10%]]-VENTAS[[#This Row],[Costo SIN Comision]]</f>
        <v>4.68</v>
      </c>
      <c r="M1380" s="59"/>
    </row>
    <row r="1381" spans="1:13" ht="20" customHeight="1">
      <c r="A1381" s="56"/>
      <c r="B1381" s="57"/>
      <c r="C1381" s="57"/>
      <c r="D1381" s="57" t="s">
        <v>2981</v>
      </c>
      <c r="E1381" s="57" t="s">
        <v>2982</v>
      </c>
      <c r="F1381" s="58" t="str">
        <f>IFERROR(VLOOKUP(VENTAS[[#This Row],[Código del producto Vendido]],STOCK[],5,FALSE),"-")</f>
        <v>Pullover largo unicolor tela traslúcida terracota</v>
      </c>
      <c r="G1381" s="58">
        <v>1</v>
      </c>
      <c r="H1381" s="59">
        <v>10</v>
      </c>
      <c r="I1381" s="59">
        <f>VENTAS[[#This Row],[Cantidad]]*VENTAS[[#This Row],[Precio Venta]]</f>
        <v>10</v>
      </c>
      <c r="J1381" s="59">
        <f>IF(VENTAS[[#This Row],[Nombre del Gestor]]&gt;1,  VENTAS[[#This Row],[Total]]*10%, 0)</f>
        <v>1</v>
      </c>
      <c r="K1381" s="59">
        <f>IFERROR(VLOOKUP(VENTAS[[#This Row],[Código del producto Vendido]],STOCK[],16,FALSE)*VENTAS[[#This Row],[Cantidad]] + VLOOKUP(VENTAS[[#This Row],[Código del producto Vendido]],STOCK[],19,FALSE)*VENTAS[[#This Row],[Cantidad]],VENTAS[[#This Row],[Total]])</f>
        <v>4.32</v>
      </c>
      <c r="L1381" s="59">
        <f>VENTAS[[#This Row],[Total]]-VENTAS[[#This Row],[Comisión 10%]]-VENTAS[[#This Row],[Costo SIN Comision]]</f>
        <v>4.68</v>
      </c>
      <c r="M1381" s="59"/>
    </row>
    <row r="1382" spans="1:13" ht="20" customHeight="1">
      <c r="A1382" s="56"/>
      <c r="B1382" s="57"/>
      <c r="C1382" s="57"/>
      <c r="D1382" s="57" t="s">
        <v>2981</v>
      </c>
      <c r="E1382" s="57" t="s">
        <v>2983</v>
      </c>
      <c r="F1382" s="58" t="str">
        <f>IFERROR(VLOOKUP(VENTAS[[#This Row],[Código del producto Vendido]],STOCK[],5,FALSE),"-")</f>
        <v>Pullover largo unicolor tela traslúcida terracota</v>
      </c>
      <c r="G1382" s="58">
        <v>1</v>
      </c>
      <c r="H1382" s="59">
        <v>10</v>
      </c>
      <c r="I1382" s="59">
        <f>VENTAS[[#This Row],[Cantidad]]*VENTAS[[#This Row],[Precio Venta]]</f>
        <v>10</v>
      </c>
      <c r="J1382" s="59">
        <f>IF(VENTAS[[#This Row],[Nombre del Gestor]]&gt;1,  VENTAS[[#This Row],[Total]]*10%, 0)</f>
        <v>1</v>
      </c>
      <c r="K1382" s="59">
        <f>IFERROR(VLOOKUP(VENTAS[[#This Row],[Código del producto Vendido]],STOCK[],16,FALSE)*VENTAS[[#This Row],[Cantidad]] + VLOOKUP(VENTAS[[#This Row],[Código del producto Vendido]],STOCK[],19,FALSE)*VENTAS[[#This Row],[Cantidad]],VENTAS[[#This Row],[Total]])</f>
        <v>4.32</v>
      </c>
      <c r="L1382" s="59">
        <f>VENTAS[[#This Row],[Total]]-VENTAS[[#This Row],[Comisión 10%]]-VENTAS[[#This Row],[Costo SIN Comision]]</f>
        <v>4.68</v>
      </c>
      <c r="M1382" s="59"/>
    </row>
    <row r="1383" spans="1:13" ht="20" customHeight="1">
      <c r="A1383" s="56"/>
      <c r="B1383" s="57"/>
      <c r="C1383" s="57"/>
      <c r="D1383" s="57" t="s">
        <v>2981</v>
      </c>
      <c r="E1383" s="57" t="s">
        <v>2985</v>
      </c>
      <c r="F1383" s="58" t="str">
        <f>IFERROR(VLOOKUP(VENTAS[[#This Row],[Código del producto Vendido]],STOCK[],5,FALSE),"-")</f>
        <v>Pullover largo unicolor tela traslúcida beige</v>
      </c>
      <c r="G1383" s="58">
        <v>1</v>
      </c>
      <c r="H1383" s="59">
        <v>10</v>
      </c>
      <c r="I1383" s="59">
        <f>VENTAS[[#This Row],[Cantidad]]*VENTAS[[#This Row],[Precio Venta]]</f>
        <v>10</v>
      </c>
      <c r="J1383" s="59">
        <f>IF(VENTAS[[#This Row],[Nombre del Gestor]]&gt;1,  VENTAS[[#This Row],[Total]]*10%, 0)</f>
        <v>1</v>
      </c>
      <c r="K1383" s="59">
        <f>IFERROR(VLOOKUP(VENTAS[[#This Row],[Código del producto Vendido]],STOCK[],16,FALSE)*VENTAS[[#This Row],[Cantidad]] + VLOOKUP(VENTAS[[#This Row],[Código del producto Vendido]],STOCK[],19,FALSE)*VENTAS[[#This Row],[Cantidad]],VENTAS[[#This Row],[Total]])</f>
        <v>4.32</v>
      </c>
      <c r="L1383" s="59">
        <f>VENTAS[[#This Row],[Total]]-VENTAS[[#This Row],[Comisión 10%]]-VENTAS[[#This Row],[Costo SIN Comision]]</f>
        <v>4.68</v>
      </c>
      <c r="M1383" s="59"/>
    </row>
    <row r="1384" spans="1:13" ht="20" customHeight="1">
      <c r="A1384" s="56"/>
      <c r="B1384" s="57"/>
      <c r="C1384" s="57"/>
      <c r="D1384" s="57" t="s">
        <v>2981</v>
      </c>
      <c r="E1384" s="57" t="s">
        <v>2699</v>
      </c>
      <c r="F1384" s="58" t="str">
        <f>IFERROR(VLOOKUP(VENTAS[[#This Row],[Código del producto Vendido]],STOCK[],5,FALSE),"-")</f>
        <v>Pullover largo unicolor tela traslúcida beige</v>
      </c>
      <c r="G1384" s="58">
        <v>1</v>
      </c>
      <c r="H1384" s="59">
        <v>10</v>
      </c>
      <c r="I1384" s="59">
        <f>VENTAS[[#This Row],[Cantidad]]*VENTAS[[#This Row],[Precio Venta]]</f>
        <v>10</v>
      </c>
      <c r="J1384" s="59">
        <f>IF(VENTAS[[#This Row],[Nombre del Gestor]]&gt;1,  VENTAS[[#This Row],[Total]]*10%, 0)</f>
        <v>1</v>
      </c>
      <c r="K1384" s="59">
        <f>IFERROR(VLOOKUP(VENTAS[[#This Row],[Código del producto Vendido]],STOCK[],16,FALSE)*VENTAS[[#This Row],[Cantidad]] + VLOOKUP(VENTAS[[#This Row],[Código del producto Vendido]],STOCK[],19,FALSE)*VENTAS[[#This Row],[Cantidad]],VENTAS[[#This Row],[Total]])</f>
        <v>4.32</v>
      </c>
      <c r="L1384" s="59">
        <f>VENTAS[[#This Row],[Total]]-VENTAS[[#This Row],[Comisión 10%]]-VENTAS[[#This Row],[Costo SIN Comision]]</f>
        <v>4.68</v>
      </c>
      <c r="M1384" s="59"/>
    </row>
    <row r="1385" spans="1:13" ht="20" customHeight="1">
      <c r="A1385" s="56"/>
      <c r="B1385" s="57"/>
      <c r="C1385" s="57"/>
      <c r="D1385" s="57" t="s">
        <v>2981</v>
      </c>
      <c r="E1385" s="57" t="s">
        <v>2699</v>
      </c>
      <c r="F1385" s="58" t="str">
        <f>IFERROR(VLOOKUP(VENTAS[[#This Row],[Código del producto Vendido]],STOCK[],5,FALSE),"-")</f>
        <v>Pullover largo unicolor tela traslúcida beige</v>
      </c>
      <c r="G1385" s="58">
        <v>1</v>
      </c>
      <c r="H1385" s="59">
        <v>10</v>
      </c>
      <c r="I1385" s="59">
        <f>VENTAS[[#This Row],[Cantidad]]*VENTAS[[#This Row],[Precio Venta]]</f>
        <v>10</v>
      </c>
      <c r="J1385" s="59">
        <f>IF(VENTAS[[#This Row],[Nombre del Gestor]]&gt;1,  VENTAS[[#This Row],[Total]]*10%, 0)</f>
        <v>1</v>
      </c>
      <c r="K1385" s="59">
        <f>IFERROR(VLOOKUP(VENTAS[[#This Row],[Código del producto Vendido]],STOCK[],16,FALSE)*VENTAS[[#This Row],[Cantidad]] + VLOOKUP(VENTAS[[#This Row],[Código del producto Vendido]],STOCK[],19,FALSE)*VENTAS[[#This Row],[Cantidad]],VENTAS[[#This Row],[Total]])</f>
        <v>4.32</v>
      </c>
      <c r="L1385" s="59">
        <f>VENTAS[[#This Row],[Total]]-VENTAS[[#This Row],[Comisión 10%]]-VENTAS[[#This Row],[Costo SIN Comision]]</f>
        <v>4.68</v>
      </c>
      <c r="M1385" s="59"/>
    </row>
    <row r="1386" spans="1:13" ht="20" customHeight="1">
      <c r="A1386" s="56">
        <v>45544</v>
      </c>
      <c r="B1386" s="57"/>
      <c r="C1386" s="57"/>
      <c r="D1386" s="57" t="s">
        <v>2488</v>
      </c>
      <c r="E1386" s="57" t="s">
        <v>2989</v>
      </c>
      <c r="F1386" s="58" t="str">
        <f>IFERROR(VLOOKUP(VENTAS[[#This Row],[Código del producto Vendido]],STOCK[],5,FALSE),"-")</f>
        <v>Pullover largo unicolor tela traslúcida blanco</v>
      </c>
      <c r="G1386" s="58">
        <v>1</v>
      </c>
      <c r="H1386" s="59">
        <v>10</v>
      </c>
      <c r="I1386" s="59">
        <f>VENTAS[[#This Row],[Cantidad]]*VENTAS[[#This Row],[Precio Venta]]</f>
        <v>10</v>
      </c>
      <c r="J1386" s="59">
        <f>IF(VENTAS[[#This Row],[Nombre del Gestor]]&gt;1,  VENTAS[[#This Row],[Total]]*10%, 0)</f>
        <v>1</v>
      </c>
      <c r="K1386" s="59">
        <f>IFERROR(VLOOKUP(VENTAS[[#This Row],[Código del producto Vendido]],STOCK[],16,FALSE)*VENTAS[[#This Row],[Cantidad]] + VLOOKUP(VENTAS[[#This Row],[Código del producto Vendido]],STOCK[],19,FALSE)*VENTAS[[#This Row],[Cantidad]],VENTAS[[#This Row],[Total]])</f>
        <v>4.32</v>
      </c>
      <c r="L1386" s="59">
        <f>VENTAS[[#This Row],[Total]]-VENTAS[[#This Row],[Comisión 10%]]-VENTAS[[#This Row],[Costo SIN Comision]]</f>
        <v>4.68</v>
      </c>
      <c r="M1386" s="59"/>
    </row>
    <row r="1387" spans="1:13" ht="20" customHeight="1">
      <c r="A1387" s="56"/>
      <c r="B1387" s="57"/>
      <c r="C1387" s="57"/>
      <c r="D1387" s="57" t="s">
        <v>2981</v>
      </c>
      <c r="E1387" s="57" t="s">
        <v>2989</v>
      </c>
      <c r="F1387" s="58" t="str">
        <f>IFERROR(VLOOKUP(VENTAS[[#This Row],[Código del producto Vendido]],STOCK[],5,FALSE),"-")</f>
        <v>Pullover largo unicolor tela traslúcida blanco</v>
      </c>
      <c r="G1387" s="58">
        <v>1</v>
      </c>
      <c r="H1387" s="59">
        <v>10</v>
      </c>
      <c r="I1387" s="59">
        <f>VENTAS[[#This Row],[Cantidad]]*VENTAS[[#This Row],[Precio Venta]]</f>
        <v>10</v>
      </c>
      <c r="J1387" s="59">
        <f>IF(VENTAS[[#This Row],[Nombre del Gestor]]&gt;1,  VENTAS[[#This Row],[Total]]*10%, 0)</f>
        <v>1</v>
      </c>
      <c r="K1387" s="59">
        <f>IFERROR(VLOOKUP(VENTAS[[#This Row],[Código del producto Vendido]],STOCK[],16,FALSE)*VENTAS[[#This Row],[Cantidad]] + VLOOKUP(VENTAS[[#This Row],[Código del producto Vendido]],STOCK[],19,FALSE)*VENTAS[[#This Row],[Cantidad]],VENTAS[[#This Row],[Total]])</f>
        <v>4.32</v>
      </c>
      <c r="L1387" s="59">
        <f>VENTAS[[#This Row],[Total]]-VENTAS[[#This Row],[Comisión 10%]]-VENTAS[[#This Row],[Costo SIN Comision]]</f>
        <v>4.68</v>
      </c>
      <c r="M1387" s="59"/>
    </row>
    <row r="1388" spans="1:13" ht="20" customHeight="1">
      <c r="A1388" s="56"/>
      <c r="B1388" s="57"/>
      <c r="C1388" s="57"/>
      <c r="D1388" s="57" t="s">
        <v>2981</v>
      </c>
      <c r="E1388" s="57" t="s">
        <v>2988</v>
      </c>
      <c r="F1388" s="58" t="str">
        <f>IFERROR(VLOOKUP(VENTAS[[#This Row],[Código del producto Vendido]],STOCK[],5,FALSE),"-")</f>
        <v>Pullover largo unicolor tela traslúcida blanco</v>
      </c>
      <c r="G1388" s="58">
        <v>1</v>
      </c>
      <c r="H1388" s="59">
        <v>10</v>
      </c>
      <c r="I1388" s="59">
        <f>VENTAS[[#This Row],[Cantidad]]*VENTAS[[#This Row],[Precio Venta]]</f>
        <v>10</v>
      </c>
      <c r="J1388" s="59">
        <f>IF(VENTAS[[#This Row],[Nombre del Gestor]]&gt;1,  VENTAS[[#This Row],[Total]]*10%, 0)</f>
        <v>1</v>
      </c>
      <c r="K1388" s="59">
        <f>IFERROR(VLOOKUP(VENTAS[[#This Row],[Código del producto Vendido]],STOCK[],16,FALSE)*VENTAS[[#This Row],[Cantidad]] + VLOOKUP(VENTAS[[#This Row],[Código del producto Vendido]],STOCK[],19,FALSE)*VENTAS[[#This Row],[Cantidad]],VENTAS[[#This Row],[Total]])</f>
        <v>4.32</v>
      </c>
      <c r="L1388" s="59">
        <f>VENTAS[[#This Row],[Total]]-VENTAS[[#This Row],[Comisión 10%]]-VENTAS[[#This Row],[Costo SIN Comision]]</f>
        <v>4.68</v>
      </c>
      <c r="M1388" s="59"/>
    </row>
    <row r="1389" spans="1:13" ht="20" customHeight="1">
      <c r="A1389" s="56"/>
      <c r="B1389" s="57"/>
      <c r="C1389" s="57"/>
      <c r="D1389" s="57" t="s">
        <v>2981</v>
      </c>
      <c r="E1389" s="57" t="s">
        <v>2987</v>
      </c>
      <c r="F1389" s="58" t="str">
        <f>IFERROR(VLOOKUP(VENTAS[[#This Row],[Código del producto Vendido]],STOCK[],5,FALSE),"-")</f>
        <v>Pullover largo unicolor tela traslúcida blanco</v>
      </c>
      <c r="G1389" s="58">
        <v>1</v>
      </c>
      <c r="H1389" s="59">
        <v>10</v>
      </c>
      <c r="I1389" s="59">
        <f>VENTAS[[#This Row],[Cantidad]]*VENTAS[[#This Row],[Precio Venta]]</f>
        <v>10</v>
      </c>
      <c r="J1389" s="59">
        <f>IF(VENTAS[[#This Row],[Nombre del Gestor]]&gt;1,  VENTAS[[#This Row],[Total]]*10%, 0)</f>
        <v>1</v>
      </c>
      <c r="K1389" s="59">
        <f>IFERROR(VLOOKUP(VENTAS[[#This Row],[Código del producto Vendido]],STOCK[],16,FALSE)*VENTAS[[#This Row],[Cantidad]] + VLOOKUP(VENTAS[[#This Row],[Código del producto Vendido]],STOCK[],19,FALSE)*VENTAS[[#This Row],[Cantidad]],VENTAS[[#This Row],[Total]])</f>
        <v>4.32</v>
      </c>
      <c r="L1389" s="59">
        <f>VENTAS[[#This Row],[Total]]-VENTAS[[#This Row],[Comisión 10%]]-VENTAS[[#This Row],[Costo SIN Comision]]</f>
        <v>4.68</v>
      </c>
      <c r="M1389" s="59"/>
    </row>
    <row r="1390" spans="1:13" ht="20" customHeight="1">
      <c r="A1390" s="56"/>
      <c r="B1390" s="57"/>
      <c r="C1390" s="57" t="s">
        <v>2855</v>
      </c>
      <c r="D1390" s="57"/>
      <c r="E1390" s="57" t="s">
        <v>2825</v>
      </c>
      <c r="F1390" s="58" t="str">
        <f>IFERROR(VLOOKUP(VENTAS[[#This Row],[Código del producto Vendido]],STOCK[],5,FALSE),"-")</f>
        <v>Pullover carmelita letrero de mariposa algodón PRIMARK</v>
      </c>
      <c r="G1390" s="58">
        <v>1</v>
      </c>
      <c r="H1390" s="59">
        <v>13</v>
      </c>
      <c r="I1390" s="59">
        <f>VENTAS[[#This Row],[Cantidad]]*VENTAS[[#This Row],[Precio Venta]]</f>
        <v>13</v>
      </c>
      <c r="J1390" s="59">
        <f>IF(VENTAS[[#This Row],[Nombre del Gestor]]&gt;1,  VENTAS[[#This Row],[Total]]*10%, 0)</f>
        <v>0</v>
      </c>
      <c r="K1390" s="59">
        <f>IFERROR(VLOOKUP(VENTAS[[#This Row],[Código del producto Vendido]],STOCK[],16,FALSE)*VENTAS[[#This Row],[Cantidad]] + VLOOKUP(VENTAS[[#This Row],[Código del producto Vendido]],STOCK[],19,FALSE)*VENTAS[[#This Row],[Cantidad]],VENTAS[[#This Row],[Total]])</f>
        <v>7</v>
      </c>
      <c r="L1390" s="59">
        <f>VENTAS[[#This Row],[Total]]-VENTAS[[#This Row],[Comisión 10%]]-VENTAS[[#This Row],[Costo SIN Comision]]</f>
        <v>6</v>
      </c>
      <c r="M1390" s="59"/>
    </row>
    <row r="1391" spans="1:13" ht="20" customHeight="1">
      <c r="A1391" s="56">
        <v>45480</v>
      </c>
      <c r="B1391" s="57"/>
      <c r="C1391" s="57"/>
      <c r="D1391" s="57" t="s">
        <v>2014</v>
      </c>
      <c r="E1391" s="57" t="s">
        <v>1809</v>
      </c>
      <c r="F1391" s="58" t="str">
        <f>IFERROR(VLOOKUP(VENTAS[[#This Row],[Código del producto Vendido]],STOCK[],5,FALSE),"-")</f>
        <v>Bolso Baguette Negro</v>
      </c>
      <c r="G1391" s="58">
        <v>1</v>
      </c>
      <c r="H1391" s="59">
        <v>25</v>
      </c>
      <c r="I1391" s="59">
        <f>VENTAS[[#This Row],[Cantidad]]*VENTAS[[#This Row],[Precio Venta]]</f>
        <v>25</v>
      </c>
      <c r="J1391" s="59">
        <f>IF(VENTAS[[#This Row],[Nombre del Gestor]]&gt;1,  VENTAS[[#This Row],[Total]]*10%, 0)</f>
        <v>2.5</v>
      </c>
      <c r="K1391" s="59">
        <f>IFERROR(VLOOKUP(VENTAS[[#This Row],[Código del producto Vendido]],STOCK[],16,FALSE)*VENTAS[[#This Row],[Cantidad]] + VLOOKUP(VENTAS[[#This Row],[Código del producto Vendido]],STOCK[],19,FALSE)*VENTAS[[#This Row],[Cantidad]],VENTAS[[#This Row],[Total]])</f>
        <v>15.790000000000001</v>
      </c>
      <c r="L1391" s="59">
        <f>VENTAS[[#This Row],[Total]]-VENTAS[[#This Row],[Comisión 10%]]-VENTAS[[#This Row],[Costo SIN Comision]]</f>
        <v>6.7099999999999991</v>
      </c>
      <c r="M1391" s="59"/>
    </row>
    <row r="1392" spans="1:13" ht="20" customHeight="1">
      <c r="A1392" s="56"/>
      <c r="B1392" s="57"/>
      <c r="C1392" s="57" t="s">
        <v>1201</v>
      </c>
      <c r="D1392" s="57"/>
      <c r="E1392" s="57" t="s">
        <v>702</v>
      </c>
      <c r="F1392" s="58" t="str">
        <f>IFERROR(VLOOKUP(VENTAS[[#This Row],[Código del producto Vendido]],STOCK[],5,FALSE),"-")</f>
        <v>Vestido asimétrico</v>
      </c>
      <c r="G1392" s="58">
        <v>1</v>
      </c>
      <c r="H1392" s="59">
        <v>0</v>
      </c>
      <c r="I1392" s="59">
        <f>VENTAS[[#This Row],[Cantidad]]*VENTAS[[#This Row],[Precio Venta]]</f>
        <v>0</v>
      </c>
      <c r="J1392" s="59">
        <f>IF(VENTAS[[#This Row],[Nombre del Gestor]]&gt;1,  VENTAS[[#This Row],[Total]]*10%, 0)</f>
        <v>0</v>
      </c>
      <c r="K1392" s="59">
        <f>IFERROR(VLOOKUP(VENTAS[[#This Row],[Código del producto Vendido]],STOCK[],16,FALSE)*VENTAS[[#This Row],[Cantidad]] + VLOOKUP(VENTAS[[#This Row],[Código del producto Vendido]],STOCK[],19,FALSE)*VENTAS[[#This Row],[Cantidad]],VENTAS[[#This Row],[Total]])</f>
        <v>11.316666666666666</v>
      </c>
      <c r="L1392" s="59">
        <f>VENTAS[[#This Row],[Total]]-VENTAS[[#This Row],[Comisión 10%]]-VENTAS[[#This Row],[Costo SIN Comision]]</f>
        <v>-11.316666666666666</v>
      </c>
      <c r="M1392" s="59"/>
    </row>
    <row r="1393" spans="1:13" ht="20" customHeight="1">
      <c r="A1393" s="56"/>
      <c r="B1393" s="57"/>
      <c r="C1393" s="57"/>
      <c r="D1393" s="57" t="s">
        <v>2981</v>
      </c>
      <c r="E1393" s="57" t="s">
        <v>723</v>
      </c>
      <c r="F1393" s="58" t="str">
        <f>IFERROR(VLOOKUP(VENTAS[[#This Row],[Código del producto Vendido]],STOCK[],5,FALSE),"-")</f>
        <v xml:space="preserve">Gafas minimalista de moda </v>
      </c>
      <c r="G1393" s="58">
        <v>1</v>
      </c>
      <c r="H1393" s="59">
        <v>12</v>
      </c>
      <c r="I1393" s="59">
        <f>VENTAS[[#This Row],[Cantidad]]*VENTAS[[#This Row],[Precio Venta]]</f>
        <v>12</v>
      </c>
      <c r="J1393" s="59">
        <f>IF(VENTAS[[#This Row],[Nombre del Gestor]]&gt;1,  VENTAS[[#This Row],[Total]]*10%, 0)</f>
        <v>1.2000000000000002</v>
      </c>
      <c r="K1393" s="59">
        <f>IFERROR(VLOOKUP(VENTAS[[#This Row],[Código del producto Vendido]],STOCK[],16,FALSE)*VENTAS[[#This Row],[Cantidad]] + VLOOKUP(VENTAS[[#This Row],[Código del producto Vendido]],STOCK[],19,FALSE)*VENTAS[[#This Row],[Cantidad]],VENTAS[[#This Row],[Total]])</f>
        <v>5.8305555555555557</v>
      </c>
      <c r="L1393" s="59">
        <f>VENTAS[[#This Row],[Total]]-VENTAS[[#This Row],[Comisión 10%]]-VENTAS[[#This Row],[Costo SIN Comision]]</f>
        <v>4.969444444444445</v>
      </c>
      <c r="M1393" s="59"/>
    </row>
    <row r="1394" spans="1:13" ht="20" customHeight="1">
      <c r="A1394" s="56">
        <v>45528</v>
      </c>
      <c r="B1394" s="57"/>
      <c r="C1394" s="57" t="s">
        <v>2870</v>
      </c>
      <c r="D1394" s="57" t="s">
        <v>2488</v>
      </c>
      <c r="E1394" s="57" t="s">
        <v>836</v>
      </c>
      <c r="F1394" s="58" t="str">
        <f>IFERROR(VLOOKUP(VENTAS[[#This Row],[Código del producto Vendido]],STOCK[],5,FALSE),"-")</f>
        <v>Vestido venturina</v>
      </c>
      <c r="G1394" s="58">
        <v>1</v>
      </c>
      <c r="H1394" s="59">
        <v>16</v>
      </c>
      <c r="I1394" s="59">
        <f>VENTAS[[#This Row],[Cantidad]]*VENTAS[[#This Row],[Precio Venta]]</f>
        <v>16</v>
      </c>
      <c r="J1394" s="59">
        <f>IF(VENTAS[[#This Row],[Nombre del Gestor]]&gt;1,  VENTAS[[#This Row],[Total]]*10%, 0)</f>
        <v>1.6</v>
      </c>
      <c r="K1394" s="59">
        <f>IFERROR(VLOOKUP(VENTAS[[#This Row],[Código del producto Vendido]],STOCK[],16,FALSE)*VENTAS[[#This Row],[Cantidad]] + VLOOKUP(VENTAS[[#This Row],[Código del producto Vendido]],STOCK[],19,FALSE)*VENTAS[[#This Row],[Cantidad]],VENTAS[[#This Row],[Total]])</f>
        <v>9.1111111111111107</v>
      </c>
      <c r="L1394" s="59">
        <f>VENTAS[[#This Row],[Total]]-VENTAS[[#This Row],[Comisión 10%]]-VENTAS[[#This Row],[Costo SIN Comision]]</f>
        <v>5.2888888888888896</v>
      </c>
      <c r="M1394" s="59"/>
    </row>
    <row r="1395" spans="1:13" ht="20" customHeight="1">
      <c r="A1395" s="56">
        <v>45497</v>
      </c>
      <c r="B1395" s="57"/>
      <c r="C1395" s="57" t="s">
        <v>2990</v>
      </c>
      <c r="D1395" s="57" t="s">
        <v>2488</v>
      </c>
      <c r="E1395" s="57" t="s">
        <v>1468</v>
      </c>
      <c r="F1395" s="58" t="str">
        <f>IFERROR(VLOOKUP(VENTAS[[#This Row],[Código del producto Vendido]],STOCK[],5,FALSE),"-")</f>
        <v>Vestido Asimétrico con cuerdas</v>
      </c>
      <c r="G1395" s="58">
        <v>1</v>
      </c>
      <c r="H1395" s="59">
        <v>13</v>
      </c>
      <c r="I1395" s="59">
        <f>VENTAS[[#This Row],[Cantidad]]*VENTAS[[#This Row],[Precio Venta]]</f>
        <v>13</v>
      </c>
      <c r="J1395" s="59">
        <f>IF(VENTAS[[#This Row],[Nombre del Gestor]]&gt;1,  VENTAS[[#This Row],[Total]]*10%, 0)</f>
        <v>1.3</v>
      </c>
      <c r="K1395" s="59">
        <f>IFERROR(VLOOKUP(VENTAS[[#This Row],[Código del producto Vendido]],STOCK[],16,FALSE)*VENTAS[[#This Row],[Cantidad]] + VLOOKUP(VENTAS[[#This Row],[Código del producto Vendido]],STOCK[],19,FALSE)*VENTAS[[#This Row],[Cantidad]],VENTAS[[#This Row],[Total]])</f>
        <v>12</v>
      </c>
      <c r="L1395" s="59">
        <f>VENTAS[[#This Row],[Total]]-VENTAS[[#This Row],[Comisión 10%]]-VENTAS[[#This Row],[Costo SIN Comision]]</f>
        <v>-0.30000000000000071</v>
      </c>
      <c r="M1395" s="59"/>
    </row>
    <row r="1396" spans="1:13" ht="20" customHeight="1">
      <c r="A1396" s="56">
        <v>45482</v>
      </c>
      <c r="B1396" s="57"/>
      <c r="C1396" s="57"/>
      <c r="D1396" s="57" t="s">
        <v>2981</v>
      </c>
      <c r="E1396" s="57" t="s">
        <v>1468</v>
      </c>
      <c r="F1396" s="58" t="str">
        <f>IFERROR(VLOOKUP(VENTAS[[#This Row],[Código del producto Vendido]],STOCK[],5,FALSE),"-")</f>
        <v>Vestido Asimétrico con cuerdas</v>
      </c>
      <c r="G1396" s="58">
        <v>1</v>
      </c>
      <c r="H1396" s="59">
        <v>13</v>
      </c>
      <c r="I1396" s="59">
        <f>VENTAS[[#This Row],[Cantidad]]*VENTAS[[#This Row],[Precio Venta]]</f>
        <v>13</v>
      </c>
      <c r="J1396" s="59">
        <f>IF(VENTAS[[#This Row],[Nombre del Gestor]]&gt;1,  VENTAS[[#This Row],[Total]]*10%, 0)</f>
        <v>1.3</v>
      </c>
      <c r="K1396" s="59">
        <f>IFERROR(VLOOKUP(VENTAS[[#This Row],[Código del producto Vendido]],STOCK[],16,FALSE)*VENTAS[[#This Row],[Cantidad]] + VLOOKUP(VENTAS[[#This Row],[Código del producto Vendido]],STOCK[],19,FALSE)*VENTAS[[#This Row],[Cantidad]],VENTAS[[#This Row],[Total]])</f>
        <v>12</v>
      </c>
      <c r="L1396" s="59">
        <f>VENTAS[[#This Row],[Total]]-VENTAS[[#This Row],[Comisión 10%]]-VENTAS[[#This Row],[Costo SIN Comision]]</f>
        <v>-0.30000000000000071</v>
      </c>
      <c r="M1396" s="59"/>
    </row>
    <row r="1397" spans="1:13" ht="20" customHeight="1">
      <c r="A1397" s="56">
        <v>45513</v>
      </c>
      <c r="B1397" s="57"/>
      <c r="C1397" s="57" t="s">
        <v>1168</v>
      </c>
      <c r="D1397" s="57" t="s">
        <v>1485</v>
      </c>
      <c r="E1397" s="57" t="s">
        <v>2725</v>
      </c>
      <c r="F1397" s="58" t="str">
        <f>IFERROR(VLOOKUP(VENTAS[[#This Row],[Código del producto Vendido]],STOCK[],5,FALSE),"-")</f>
        <v>Vestido negro espalda cruzada</v>
      </c>
      <c r="G1397" s="58">
        <v>1</v>
      </c>
      <c r="H1397" s="59">
        <v>30</v>
      </c>
      <c r="I1397" s="59">
        <f>VENTAS[[#This Row],[Cantidad]]*VENTAS[[#This Row],[Precio Venta]]</f>
        <v>30</v>
      </c>
      <c r="J1397" s="59">
        <f>IF(VENTAS[[#This Row],[Nombre del Gestor]]&gt;1,  VENTAS[[#This Row],[Total]]*10%, 0)</f>
        <v>3</v>
      </c>
      <c r="K1397" s="59">
        <f>IFERROR(VLOOKUP(VENTAS[[#This Row],[Código del producto Vendido]],STOCK[],16,FALSE)*VENTAS[[#This Row],[Cantidad]] + VLOOKUP(VENTAS[[#This Row],[Código del producto Vendido]],STOCK[],19,FALSE)*VENTAS[[#This Row],[Cantidad]],VENTAS[[#This Row],[Total]])</f>
        <v>15.440000000000001</v>
      </c>
      <c r="L1397" s="59">
        <f>VENTAS[[#This Row],[Total]]-VENTAS[[#This Row],[Comisión 10%]]-VENTAS[[#This Row],[Costo SIN Comision]]</f>
        <v>11.559999999999999</v>
      </c>
      <c r="M1397" s="59"/>
    </row>
    <row r="1398" spans="1:13" ht="20" customHeight="1">
      <c r="A1398" s="56"/>
      <c r="B1398" s="57"/>
      <c r="C1398" s="57"/>
      <c r="D1398" s="57" t="s">
        <v>2981</v>
      </c>
      <c r="E1398" s="57" t="s">
        <v>2725</v>
      </c>
      <c r="F1398" s="58" t="str">
        <f>IFERROR(VLOOKUP(VENTAS[[#This Row],[Código del producto Vendido]],STOCK[],5,FALSE),"-")</f>
        <v>Vestido negro espalda cruzada</v>
      </c>
      <c r="G1398" s="58">
        <v>1</v>
      </c>
      <c r="H1398" s="59">
        <v>30</v>
      </c>
      <c r="I1398" s="59">
        <f>VENTAS[[#This Row],[Cantidad]]*VENTAS[[#This Row],[Precio Venta]]</f>
        <v>30</v>
      </c>
      <c r="J1398" s="59">
        <f>IF(VENTAS[[#This Row],[Nombre del Gestor]]&gt;1,  VENTAS[[#This Row],[Total]]*10%, 0)</f>
        <v>3</v>
      </c>
      <c r="K1398" s="59">
        <f>IFERROR(VLOOKUP(VENTAS[[#This Row],[Código del producto Vendido]],STOCK[],16,FALSE)*VENTAS[[#This Row],[Cantidad]] + VLOOKUP(VENTAS[[#This Row],[Código del producto Vendido]],STOCK[],19,FALSE)*VENTAS[[#This Row],[Cantidad]],VENTAS[[#This Row],[Total]])</f>
        <v>15.440000000000001</v>
      </c>
      <c r="L1398" s="59">
        <f>VENTAS[[#This Row],[Total]]-VENTAS[[#This Row],[Comisión 10%]]-VENTAS[[#This Row],[Costo SIN Comision]]</f>
        <v>11.559999999999999</v>
      </c>
      <c r="M1398" s="59"/>
    </row>
    <row r="1399" spans="1:13" ht="20" customHeight="1">
      <c r="A1399" s="56">
        <v>45534</v>
      </c>
      <c r="B1399" s="57"/>
      <c r="C1399" s="57"/>
      <c r="D1399" s="57" t="s">
        <v>1492</v>
      </c>
      <c r="E1399" s="57" t="s">
        <v>2732</v>
      </c>
      <c r="F1399" s="58" t="str">
        <f>IFERROR(VLOOKUP(VENTAS[[#This Row],[Código del producto Vendido]],STOCK[],5,FALSE),"-")</f>
        <v>Vestido crochet playero de tirantes</v>
      </c>
      <c r="G1399" s="58">
        <v>1</v>
      </c>
      <c r="H1399" s="59">
        <v>30</v>
      </c>
      <c r="I1399" s="59">
        <f>VENTAS[[#This Row],[Cantidad]]*VENTAS[[#This Row],[Precio Venta]]</f>
        <v>30</v>
      </c>
      <c r="J1399" s="59">
        <f>IF(VENTAS[[#This Row],[Nombre del Gestor]]&gt;1,  VENTAS[[#This Row],[Total]]*10%, 0)</f>
        <v>3</v>
      </c>
      <c r="K1399" s="59">
        <f>IFERROR(VLOOKUP(VENTAS[[#This Row],[Código del producto Vendido]],STOCK[],16,FALSE)*VENTAS[[#This Row],[Cantidad]] + VLOOKUP(VENTAS[[#This Row],[Código del producto Vendido]],STOCK[],19,FALSE)*VENTAS[[#This Row],[Cantidad]],VENTAS[[#This Row],[Total]])</f>
        <v>13.56</v>
      </c>
      <c r="L1399" s="59">
        <f>VENTAS[[#This Row],[Total]]-VENTAS[[#This Row],[Comisión 10%]]-VENTAS[[#This Row],[Costo SIN Comision]]</f>
        <v>13.44</v>
      </c>
      <c r="M1399" s="59"/>
    </row>
    <row r="1400" spans="1:13" ht="20" customHeight="1">
      <c r="A1400" s="56"/>
      <c r="B1400" s="57"/>
      <c r="C1400" s="57"/>
      <c r="D1400" s="57" t="s">
        <v>2981</v>
      </c>
      <c r="E1400" s="57" t="s">
        <v>1467</v>
      </c>
      <c r="F1400" s="58" t="str">
        <f>IFERROR(VLOOKUP(VENTAS[[#This Row],[Código del producto Vendido]],STOCK[],5,FALSE),"-")</f>
        <v>Vestido Asimétrico con cuerdas</v>
      </c>
      <c r="G1400" s="58">
        <v>1</v>
      </c>
      <c r="H1400" s="59">
        <v>13</v>
      </c>
      <c r="I1400" s="59">
        <f>VENTAS[[#This Row],[Cantidad]]*VENTAS[[#This Row],[Precio Venta]]</f>
        <v>13</v>
      </c>
      <c r="J1400" s="59">
        <f>IF(VENTAS[[#This Row],[Nombre del Gestor]]&gt;1,  VENTAS[[#This Row],[Total]]*10%, 0)</f>
        <v>1.3</v>
      </c>
      <c r="K1400" s="59">
        <f>IFERROR(VLOOKUP(VENTAS[[#This Row],[Código del producto Vendido]],STOCK[],16,FALSE)*VENTAS[[#This Row],[Cantidad]] + VLOOKUP(VENTAS[[#This Row],[Código del producto Vendido]],STOCK[],19,FALSE)*VENTAS[[#This Row],[Cantidad]],VENTAS[[#This Row],[Total]])</f>
        <v>12</v>
      </c>
      <c r="L1400" s="59">
        <f>VENTAS[[#This Row],[Total]]-VENTAS[[#This Row],[Comisión 10%]]-VENTAS[[#This Row],[Costo SIN Comision]]</f>
        <v>-0.30000000000000071</v>
      </c>
      <c r="M1400" s="59"/>
    </row>
    <row r="1401" spans="1:13" ht="20" customHeight="1">
      <c r="A1401" s="56"/>
      <c r="B1401" s="57"/>
      <c r="C1401" s="57"/>
      <c r="D1401" s="57" t="s">
        <v>2981</v>
      </c>
      <c r="E1401" s="57" t="s">
        <v>1467</v>
      </c>
      <c r="F1401" s="58" t="str">
        <f>IFERROR(VLOOKUP(VENTAS[[#This Row],[Código del producto Vendido]],STOCK[],5,FALSE),"-")</f>
        <v>Vestido Asimétrico con cuerdas</v>
      </c>
      <c r="G1401" s="58">
        <v>1</v>
      </c>
      <c r="H1401" s="59">
        <v>13</v>
      </c>
      <c r="I1401" s="59">
        <f>VENTAS[[#This Row],[Cantidad]]*VENTAS[[#This Row],[Precio Venta]]</f>
        <v>13</v>
      </c>
      <c r="J1401" s="59">
        <f>IF(VENTAS[[#This Row],[Nombre del Gestor]]&gt;1,  VENTAS[[#This Row],[Total]]*10%, 0)</f>
        <v>1.3</v>
      </c>
      <c r="K1401" s="59">
        <f>IFERROR(VLOOKUP(VENTAS[[#This Row],[Código del producto Vendido]],STOCK[],16,FALSE)*VENTAS[[#This Row],[Cantidad]] + VLOOKUP(VENTAS[[#This Row],[Código del producto Vendido]],STOCK[],19,FALSE)*VENTAS[[#This Row],[Cantidad]],VENTAS[[#This Row],[Total]])</f>
        <v>12</v>
      </c>
      <c r="L1401" s="59">
        <f>VENTAS[[#This Row],[Total]]-VENTAS[[#This Row],[Comisión 10%]]-VENTAS[[#This Row],[Costo SIN Comision]]</f>
        <v>-0.30000000000000071</v>
      </c>
      <c r="M1401" s="59"/>
    </row>
    <row r="1402" spans="1:13" ht="20" customHeight="1">
      <c r="A1402" s="56"/>
      <c r="B1402" s="57"/>
      <c r="C1402" s="57"/>
      <c r="D1402" s="57" t="s">
        <v>2981</v>
      </c>
      <c r="E1402" s="57" t="s">
        <v>2729</v>
      </c>
      <c r="F1402" s="58" t="str">
        <f>IFERROR(VLOOKUP(VENTAS[[#This Row],[Código del producto Vendido]],STOCK[],5,FALSE),"-")</f>
        <v>Vestido crochet Playero espalda descubierta</v>
      </c>
      <c r="G1402" s="58">
        <v>1</v>
      </c>
      <c r="H1402" s="59">
        <v>30</v>
      </c>
      <c r="I1402" s="59">
        <f>VENTAS[[#This Row],[Cantidad]]*VENTAS[[#This Row],[Precio Venta]]</f>
        <v>30</v>
      </c>
      <c r="J1402" s="59">
        <f>IF(VENTAS[[#This Row],[Nombre del Gestor]]&gt;1,  VENTAS[[#This Row],[Total]]*10%, 0)</f>
        <v>3</v>
      </c>
      <c r="K1402" s="59">
        <f>IFERROR(VLOOKUP(VENTAS[[#This Row],[Código del producto Vendido]],STOCK[],16,FALSE)*VENTAS[[#This Row],[Cantidad]] + VLOOKUP(VENTAS[[#This Row],[Código del producto Vendido]],STOCK[],19,FALSE)*VENTAS[[#This Row],[Cantidad]],VENTAS[[#This Row],[Total]])</f>
        <v>14.020000000000001</v>
      </c>
      <c r="L1402" s="59">
        <f>VENTAS[[#This Row],[Total]]-VENTAS[[#This Row],[Comisión 10%]]-VENTAS[[#This Row],[Costo SIN Comision]]</f>
        <v>12.979999999999999</v>
      </c>
      <c r="M1402" s="59"/>
    </row>
    <row r="1403" spans="1:13" ht="20" customHeight="1">
      <c r="A1403" s="56"/>
      <c r="B1403" s="57"/>
      <c r="C1403" s="57"/>
      <c r="D1403" s="57" t="s">
        <v>2981</v>
      </c>
      <c r="E1403" s="57" t="s">
        <v>778</v>
      </c>
      <c r="F1403" s="58" t="str">
        <f>IFERROR(VLOOKUP(VENTAS[[#This Row],[Código del producto Vendido]],STOCK[],5,FALSE),"-")</f>
        <v>Vestido bodycon</v>
      </c>
      <c r="G1403" s="58">
        <v>1</v>
      </c>
      <c r="H1403" s="59">
        <v>10</v>
      </c>
      <c r="I1403" s="59">
        <f>VENTAS[[#This Row],[Cantidad]]*VENTAS[[#This Row],[Precio Venta]]</f>
        <v>10</v>
      </c>
      <c r="J1403" s="59">
        <f>IF(VENTAS[[#This Row],[Nombre del Gestor]]&gt;1,  VENTAS[[#This Row],[Total]]*10%, 0)</f>
        <v>1</v>
      </c>
      <c r="K1403" s="59">
        <f>IFERROR(VLOOKUP(VENTAS[[#This Row],[Código del producto Vendido]],STOCK[],16,FALSE)*VENTAS[[#This Row],[Cantidad]] + VLOOKUP(VENTAS[[#This Row],[Código del producto Vendido]],STOCK[],19,FALSE)*VENTAS[[#This Row],[Cantidad]],VENTAS[[#This Row],[Total]])</f>
        <v>5.7222222222222223</v>
      </c>
      <c r="L1403" s="59">
        <f>VENTAS[[#This Row],[Total]]-VENTAS[[#This Row],[Comisión 10%]]-VENTAS[[#This Row],[Costo SIN Comision]]</f>
        <v>3.2777777777777777</v>
      </c>
      <c r="M1403" s="59"/>
    </row>
    <row r="1404" spans="1:13" ht="20" customHeight="1">
      <c r="A1404" s="56"/>
      <c r="B1404" s="57"/>
      <c r="C1404" s="57"/>
      <c r="D1404" s="57" t="s">
        <v>2981</v>
      </c>
      <c r="E1404" s="57" t="s">
        <v>778</v>
      </c>
      <c r="F1404" s="58" t="str">
        <f>IFERROR(VLOOKUP(VENTAS[[#This Row],[Código del producto Vendido]],STOCK[],5,FALSE),"-")</f>
        <v>Vestido bodycon</v>
      </c>
      <c r="G1404" s="58">
        <v>1</v>
      </c>
      <c r="H1404" s="59">
        <v>10</v>
      </c>
      <c r="I1404" s="59">
        <f>VENTAS[[#This Row],[Cantidad]]*VENTAS[[#This Row],[Precio Venta]]</f>
        <v>10</v>
      </c>
      <c r="J1404" s="59">
        <f>IF(VENTAS[[#This Row],[Nombre del Gestor]]&gt;1,  VENTAS[[#This Row],[Total]]*10%, 0)</f>
        <v>1</v>
      </c>
      <c r="K1404" s="59">
        <f>IFERROR(VLOOKUP(VENTAS[[#This Row],[Código del producto Vendido]],STOCK[],16,FALSE)*VENTAS[[#This Row],[Cantidad]] + VLOOKUP(VENTAS[[#This Row],[Código del producto Vendido]],STOCK[],19,FALSE)*VENTAS[[#This Row],[Cantidad]],VENTAS[[#This Row],[Total]])</f>
        <v>5.7222222222222223</v>
      </c>
      <c r="L1404" s="59">
        <f>VENTAS[[#This Row],[Total]]-VENTAS[[#This Row],[Comisión 10%]]-VENTAS[[#This Row],[Costo SIN Comision]]</f>
        <v>3.2777777777777777</v>
      </c>
      <c r="M1404" s="59"/>
    </row>
    <row r="1405" spans="1:13" ht="20" customHeight="1">
      <c r="A1405" s="56"/>
      <c r="B1405" s="57"/>
      <c r="C1405" s="57"/>
      <c r="D1405" s="57" t="s">
        <v>2981</v>
      </c>
      <c r="E1405" s="57" t="s">
        <v>2713</v>
      </c>
      <c r="F1405" s="58" t="str">
        <f>IFERROR(VLOOKUP(VENTAS[[#This Row],[Código del producto Vendido]],STOCK[],5,FALSE),"-")</f>
        <v>Vestido Largo con cinturón fruncido</v>
      </c>
      <c r="G1405" s="58">
        <v>1</v>
      </c>
      <c r="H1405" s="59">
        <v>30</v>
      </c>
      <c r="I1405" s="59">
        <f>VENTAS[[#This Row],[Cantidad]]*VENTAS[[#This Row],[Precio Venta]]</f>
        <v>30</v>
      </c>
      <c r="J1405" s="59">
        <f>IF(VENTAS[[#This Row],[Nombre del Gestor]]&gt;1,  VENTAS[[#This Row],[Total]]*10%, 0)</f>
        <v>3</v>
      </c>
      <c r="K1405" s="59">
        <f>IFERROR(VLOOKUP(VENTAS[[#This Row],[Código del producto Vendido]],STOCK[],16,FALSE)*VENTAS[[#This Row],[Cantidad]] + VLOOKUP(VENTAS[[#This Row],[Código del producto Vendido]],STOCK[],19,FALSE)*VENTAS[[#This Row],[Cantidad]],VENTAS[[#This Row],[Total]])</f>
        <v>13.66</v>
      </c>
      <c r="L1405" s="59">
        <f>VENTAS[[#This Row],[Total]]-VENTAS[[#This Row],[Comisión 10%]]-VENTAS[[#This Row],[Costo SIN Comision]]</f>
        <v>13.34</v>
      </c>
      <c r="M1405" s="59"/>
    </row>
    <row r="1406" spans="1:13" ht="20" customHeight="1">
      <c r="A1406" s="56"/>
      <c r="B1406" s="57"/>
      <c r="C1406" s="57"/>
      <c r="D1406" s="57"/>
      <c r="E1406" s="57" t="s">
        <v>2731</v>
      </c>
      <c r="F1406" s="58" t="str">
        <f>IFERROR(VLOOKUP(VENTAS[[#This Row],[Código del producto Vendido]],STOCK[],5,FALSE),"-")</f>
        <v>Vestido crochet Playero espalda descubierta</v>
      </c>
      <c r="G1406" s="58">
        <v>1</v>
      </c>
      <c r="H1406" s="59">
        <v>30</v>
      </c>
      <c r="I1406" s="59">
        <f>VENTAS[[#This Row],[Cantidad]]*VENTAS[[#This Row],[Precio Venta]]</f>
        <v>30</v>
      </c>
      <c r="J1406" s="59">
        <f>IF(VENTAS[[#This Row],[Nombre del Gestor]]&gt;1,  VENTAS[[#This Row],[Total]]*10%, 0)</f>
        <v>0</v>
      </c>
      <c r="K1406" s="59">
        <f>IFERROR(VLOOKUP(VENTAS[[#This Row],[Código del producto Vendido]],STOCK[],16,FALSE)*VENTAS[[#This Row],[Cantidad]] + VLOOKUP(VENTAS[[#This Row],[Código del producto Vendido]],STOCK[],19,FALSE)*VENTAS[[#This Row],[Cantidad]],VENTAS[[#This Row],[Total]])</f>
        <v>14.020000000000001</v>
      </c>
      <c r="L1406" s="59">
        <f>VENTAS[[#This Row],[Total]]-VENTAS[[#This Row],[Comisión 10%]]-VENTAS[[#This Row],[Costo SIN Comision]]</f>
        <v>15.979999999999999</v>
      </c>
      <c r="M1406" s="59"/>
    </row>
    <row r="1407" spans="1:13" ht="20" customHeight="1">
      <c r="A1407" s="56">
        <v>45534</v>
      </c>
      <c r="B1407" s="57"/>
      <c r="C1407" s="57"/>
      <c r="D1407" s="57" t="s">
        <v>2488</v>
      </c>
      <c r="E1407" s="57" t="s">
        <v>2055</v>
      </c>
      <c r="F1407" s="58" t="str">
        <f>IFERROR(VLOOKUP(VENTAS[[#This Row],[Código del producto Vendido]],STOCK[],5,FALSE),"-")</f>
        <v>Vestido acanalado de manga larga</v>
      </c>
      <c r="G1407" s="58">
        <v>1</v>
      </c>
      <c r="H1407" s="59">
        <v>25</v>
      </c>
      <c r="I1407" s="59">
        <f>VENTAS[[#This Row],[Cantidad]]*VENTAS[[#This Row],[Precio Venta]]</f>
        <v>25</v>
      </c>
      <c r="J1407" s="59">
        <f>IF(VENTAS[[#This Row],[Nombre del Gestor]]&gt;1,  VENTAS[[#This Row],[Total]]*10%, 0)</f>
        <v>2.5</v>
      </c>
      <c r="K1407" s="59">
        <f>IFERROR(VLOOKUP(VENTAS[[#This Row],[Código del producto Vendido]],STOCK[],16,FALSE)*VENTAS[[#This Row],[Cantidad]] + VLOOKUP(VENTAS[[#This Row],[Código del producto Vendido]],STOCK[],19,FALSE)*VENTAS[[#This Row],[Cantidad]],VENTAS[[#This Row],[Total]])</f>
        <v>18.100000000000001</v>
      </c>
      <c r="L1407" s="59">
        <f>VENTAS[[#This Row],[Total]]-VENTAS[[#This Row],[Comisión 10%]]-VENTAS[[#This Row],[Costo SIN Comision]]</f>
        <v>4.3999999999999986</v>
      </c>
      <c r="M1407" s="59"/>
    </row>
    <row r="1408" spans="1:13" ht="20" customHeight="1">
      <c r="A1408" s="56"/>
      <c r="B1408" s="57"/>
      <c r="C1408" s="57" t="s">
        <v>2855</v>
      </c>
      <c r="D1408" s="57"/>
      <c r="E1408" s="57" t="s">
        <v>2824</v>
      </c>
      <c r="F1408" s="58" t="str">
        <f>IFERROR(VLOOKUP(VENTAS[[#This Row],[Código del producto Vendido]],STOCK[],5,FALSE),"-")</f>
        <v>Pullover mariposa multicolor algodón PRIMARK</v>
      </c>
      <c r="G1408" s="58">
        <v>1</v>
      </c>
      <c r="H1408" s="59">
        <v>13</v>
      </c>
      <c r="I1408" s="59">
        <f>VENTAS[[#This Row],[Cantidad]]*VENTAS[[#This Row],[Precio Venta]]</f>
        <v>13</v>
      </c>
      <c r="J1408" s="59">
        <f>IF(VENTAS[[#This Row],[Nombre del Gestor]]&gt;1,  VENTAS[[#This Row],[Total]]*10%, 0)</f>
        <v>0</v>
      </c>
      <c r="K1408" s="59">
        <f>IFERROR(VLOOKUP(VENTAS[[#This Row],[Código del producto Vendido]],STOCK[],16,FALSE)*VENTAS[[#This Row],[Cantidad]] + VLOOKUP(VENTAS[[#This Row],[Código del producto Vendido]],STOCK[],19,FALSE)*VENTAS[[#This Row],[Cantidad]],VENTAS[[#This Row],[Total]])</f>
        <v>7</v>
      </c>
      <c r="L1408" s="59">
        <f>VENTAS[[#This Row],[Total]]-VENTAS[[#This Row],[Comisión 10%]]-VENTAS[[#This Row],[Costo SIN Comision]]</f>
        <v>6</v>
      </c>
      <c r="M1408" s="59"/>
    </row>
    <row r="1409" spans="1:13" ht="20" customHeight="1">
      <c r="A1409" s="56">
        <v>45531</v>
      </c>
      <c r="B1409" s="57"/>
      <c r="C1409" s="57" t="s">
        <v>3058</v>
      </c>
      <c r="D1409" s="57" t="s">
        <v>2594</v>
      </c>
      <c r="E1409" s="57" t="s">
        <v>2919</v>
      </c>
      <c r="F1409" s="58" t="str">
        <f>IFERROR(VLOOKUP(VENTAS[[#This Row],[Código del producto Vendido]],STOCK[],5,FALSE),"-")</f>
        <v>Splash de Victoria Secret (Original) Pomegranate &amp; Lotus</v>
      </c>
      <c r="G1409" s="58">
        <v>1</v>
      </c>
      <c r="H1409" s="59">
        <v>22</v>
      </c>
      <c r="I1409" s="59">
        <f>VENTAS[[#This Row],[Cantidad]]*VENTAS[[#This Row],[Precio Venta]]</f>
        <v>22</v>
      </c>
      <c r="J1409" s="59">
        <f>IF(VENTAS[[#This Row],[Nombre del Gestor]]&gt;1,  VENTAS[[#This Row],[Total]]*10%, 0)</f>
        <v>2.2000000000000002</v>
      </c>
      <c r="K1409" s="59">
        <f>IFERROR(VLOOKUP(VENTAS[[#This Row],[Código del producto Vendido]],STOCK[],16,FALSE)*VENTAS[[#This Row],[Cantidad]] + VLOOKUP(VENTAS[[#This Row],[Código del producto Vendido]],STOCK[],19,FALSE)*VENTAS[[#This Row],[Cantidad]],VENTAS[[#This Row],[Total]])</f>
        <v>9.2200000000000006</v>
      </c>
      <c r="L1409" s="59">
        <f>VENTAS[[#This Row],[Total]]-VENTAS[[#This Row],[Comisión 10%]]-VENTAS[[#This Row],[Costo SIN Comision]]</f>
        <v>10.58</v>
      </c>
      <c r="M1409" s="59"/>
    </row>
    <row r="1410" spans="1:13" ht="20" customHeight="1">
      <c r="A1410" s="56">
        <v>45533</v>
      </c>
      <c r="B1410" s="56"/>
      <c r="C1410" s="57" t="s">
        <v>3057</v>
      </c>
      <c r="D1410" s="57" t="s">
        <v>2488</v>
      </c>
      <c r="E1410" s="57" t="s">
        <v>1115</v>
      </c>
      <c r="F1410" s="58" t="str">
        <f>IFERROR(VLOOKUP(VENTAS[[#This Row],[Código del producto Vendido]],STOCK[],5,FALSE),"-")</f>
        <v xml:space="preserve">Blusa de manga acampanada </v>
      </c>
      <c r="G1410" s="58">
        <v>1</v>
      </c>
      <c r="H1410" s="59">
        <v>17</v>
      </c>
      <c r="I1410" s="59">
        <f>VENTAS[[#This Row],[Cantidad]]*VENTAS[[#This Row],[Precio Venta]]</f>
        <v>17</v>
      </c>
      <c r="J1410" s="59">
        <f>IF(VENTAS[[#This Row],[Nombre del Gestor]]&gt;1,  VENTAS[[#This Row],[Total]]*10%, 0)</f>
        <v>1.7000000000000002</v>
      </c>
      <c r="K1410" s="59">
        <f>IFERROR(VLOOKUP(VENTAS[[#This Row],[Código del producto Vendido]],STOCK[],16,FALSE)*VENTAS[[#This Row],[Cantidad]] + VLOOKUP(VENTAS[[#This Row],[Código del producto Vendido]],STOCK[],19,FALSE)*VENTAS[[#This Row],[Cantidad]],VENTAS[[#This Row],[Total]])</f>
        <v>13.239999999999998</v>
      </c>
      <c r="L1410" s="59">
        <f>VENTAS[[#This Row],[Total]]-VENTAS[[#This Row],[Comisión 10%]]-VENTAS[[#This Row],[Costo SIN Comision]]</f>
        <v>2.0600000000000023</v>
      </c>
      <c r="M1410" s="59"/>
    </row>
    <row r="1411" spans="1:13" ht="20" customHeight="1">
      <c r="A1411" s="56"/>
      <c r="B1411" s="57"/>
      <c r="C1411" s="57" t="s">
        <v>1201</v>
      </c>
      <c r="D1411" s="57"/>
      <c r="E1411" s="57" t="s">
        <v>1328</v>
      </c>
      <c r="F1411" s="58" t="str">
        <f>IFERROR(VLOOKUP(VENTAS[[#This Row],[Código del producto Vendido]],STOCK[],5,FALSE),"-")</f>
        <v>Pullover Dazy cuello redondo Blanco</v>
      </c>
      <c r="G1411" s="58">
        <v>1</v>
      </c>
      <c r="H1411" s="59">
        <v>13</v>
      </c>
      <c r="I1411" s="59">
        <f>VENTAS[[#This Row],[Cantidad]]*VENTAS[[#This Row],[Precio Venta]]</f>
        <v>13</v>
      </c>
      <c r="J1411" s="59">
        <f>IF(VENTAS[[#This Row],[Nombre del Gestor]]&gt;1,  VENTAS[[#This Row],[Total]]*10%, 0)</f>
        <v>0</v>
      </c>
      <c r="K1411" s="59">
        <f>IFERROR(VLOOKUP(VENTAS[[#This Row],[Código del producto Vendido]],STOCK[],16,FALSE)*VENTAS[[#This Row],[Cantidad]] + VLOOKUP(VENTAS[[#This Row],[Código del producto Vendido]],STOCK[],19,FALSE)*VENTAS[[#This Row],[Cantidad]],VENTAS[[#This Row],[Total]])</f>
        <v>7.5</v>
      </c>
      <c r="L1411" s="59">
        <f>VENTAS[[#This Row],[Total]]-VENTAS[[#This Row],[Comisión 10%]]-VENTAS[[#This Row],[Costo SIN Comision]]</f>
        <v>5.5</v>
      </c>
      <c r="M1411" s="59"/>
    </row>
    <row r="1412" spans="1:13" ht="20" customHeight="1">
      <c r="A1412" s="56">
        <v>45533</v>
      </c>
      <c r="B1412" s="57"/>
      <c r="C1412" s="57" t="s">
        <v>3057</v>
      </c>
      <c r="D1412" s="57" t="s">
        <v>2488</v>
      </c>
      <c r="E1412" s="57" t="s">
        <v>1730</v>
      </c>
      <c r="F1412" s="58" t="str">
        <f>IFERROR(VLOOKUP(VENTAS[[#This Row],[Código del producto Vendido]],STOCK[],5,FALSE),"-")</f>
        <v>Chaleco de traje Crema</v>
      </c>
      <c r="G1412" s="58">
        <v>1</v>
      </c>
      <c r="H1412" s="59">
        <v>25</v>
      </c>
      <c r="I1412" s="59">
        <f>VENTAS[[#This Row],[Cantidad]]*VENTAS[[#This Row],[Precio Venta]]</f>
        <v>25</v>
      </c>
      <c r="J1412" s="59">
        <f>IF(VENTAS[[#This Row],[Nombre del Gestor]]&gt;1,  VENTAS[[#This Row],[Total]]*10%, 0)</f>
        <v>2.5</v>
      </c>
      <c r="K1412" s="59">
        <f>IFERROR(VLOOKUP(VENTAS[[#This Row],[Código del producto Vendido]],STOCK[],16,FALSE)*VENTAS[[#This Row],[Cantidad]] + VLOOKUP(VENTAS[[#This Row],[Código del producto Vendido]],STOCK[],19,FALSE)*VENTAS[[#This Row],[Cantidad]],VENTAS[[#This Row],[Total]])</f>
        <v>17.941176470588236</v>
      </c>
      <c r="L1412" s="59">
        <f>VENTAS[[#This Row],[Total]]-VENTAS[[#This Row],[Comisión 10%]]-VENTAS[[#This Row],[Costo SIN Comision]]</f>
        <v>4.5588235294117645</v>
      </c>
      <c r="M1412" s="59"/>
    </row>
    <row r="1413" spans="1:13" ht="20" customHeight="1">
      <c r="A1413" s="56">
        <v>45536</v>
      </c>
      <c r="B1413" s="57"/>
      <c r="C1413" s="57"/>
      <c r="D1413" s="57" t="s">
        <v>2014</v>
      </c>
      <c r="E1413" s="57" t="s">
        <v>2597</v>
      </c>
      <c r="F1413" s="58" t="str">
        <f>IFERROR(VLOOKUP(VENTAS[[#This Row],[Código del producto Vendido]],STOCK[],5,FALSE),"-")</f>
        <v>Sandalias carmelitas de moda con correa de velcro</v>
      </c>
      <c r="G1413" s="58">
        <v>1</v>
      </c>
      <c r="H1413" s="59">
        <v>35</v>
      </c>
      <c r="I1413" s="59">
        <f>VENTAS[[#This Row],[Cantidad]]*VENTAS[[#This Row],[Precio Venta]]</f>
        <v>35</v>
      </c>
      <c r="J1413" s="59">
        <f>IF(VENTAS[[#This Row],[Nombre del Gestor]]&gt;1,  VENTAS[[#This Row],[Total]]*10%, 0)</f>
        <v>3.5</v>
      </c>
      <c r="K1413" s="59">
        <f>IFERROR(VLOOKUP(VENTAS[[#This Row],[Código del producto Vendido]],STOCK[],16,FALSE)*VENTAS[[#This Row],[Cantidad]] + VLOOKUP(VENTAS[[#This Row],[Código del producto Vendido]],STOCK[],19,FALSE)*VENTAS[[#This Row],[Cantidad]],VENTAS[[#This Row],[Total]])</f>
        <v>19.47</v>
      </c>
      <c r="L1413" s="59">
        <f>VENTAS[[#This Row],[Total]]-VENTAS[[#This Row],[Comisión 10%]]-VENTAS[[#This Row],[Costo SIN Comision]]</f>
        <v>12.030000000000001</v>
      </c>
      <c r="M1413" s="59"/>
    </row>
    <row r="1414" spans="1:13" ht="20" customHeight="1">
      <c r="A1414" s="56">
        <v>45536</v>
      </c>
      <c r="B1414" s="57"/>
      <c r="C1414" s="57"/>
      <c r="D1414" s="57" t="s">
        <v>226</v>
      </c>
      <c r="E1414" s="57" t="s">
        <v>1262</v>
      </c>
      <c r="F1414" s="58" t="str">
        <f>IFERROR(VLOOKUP(VENTAS[[#This Row],[Código del producto Vendido]],STOCK[],5,FALSE),"-")</f>
        <v>Sandalias negras acolchadas Marca F21</v>
      </c>
      <c r="G1414" s="58">
        <v>1</v>
      </c>
      <c r="H1414" s="59">
        <v>27</v>
      </c>
      <c r="I1414" s="59">
        <f>VENTAS[[#This Row],[Cantidad]]*VENTAS[[#This Row],[Precio Venta]]</f>
        <v>27</v>
      </c>
      <c r="J1414" s="59">
        <f>IF(VENTAS[[#This Row],[Nombre del Gestor]]&gt;1,  VENTAS[[#This Row],[Total]]*10%, 0)</f>
        <v>2.7</v>
      </c>
      <c r="K1414" s="59">
        <f>IFERROR(VLOOKUP(VENTAS[[#This Row],[Código del producto Vendido]],STOCK[],16,FALSE)*VENTAS[[#This Row],[Cantidad]] + VLOOKUP(VENTAS[[#This Row],[Código del producto Vendido]],STOCK[],19,FALSE)*VENTAS[[#This Row],[Cantidad]],VENTAS[[#This Row],[Total]])</f>
        <v>12.49</v>
      </c>
      <c r="L1414" s="59">
        <f>VENTAS[[#This Row],[Total]]-VENTAS[[#This Row],[Comisión 10%]]-VENTAS[[#This Row],[Costo SIN Comision]]</f>
        <v>11.81</v>
      </c>
      <c r="M1414" s="59"/>
    </row>
    <row r="1415" spans="1:13" ht="20" customHeight="1">
      <c r="A1415" s="56">
        <v>45536</v>
      </c>
      <c r="B1415" s="57"/>
      <c r="C1415" s="57" t="s">
        <v>2505</v>
      </c>
      <c r="D1415" s="57" t="s">
        <v>2594</v>
      </c>
      <c r="E1415" s="57" t="s">
        <v>3046</v>
      </c>
      <c r="F1415" s="58" t="str">
        <f>IFERROR(VLOOKUP(VENTAS[[#This Row],[Código del producto Vendido]],STOCK[],5,FALSE),"-")</f>
        <v xml:space="preserve"> Splash de Victoria Secret (Original) Strawberries &amp; Champagne</v>
      </c>
      <c r="G1415" s="58">
        <v>1</v>
      </c>
      <c r="H1415" s="59">
        <v>22</v>
      </c>
      <c r="I1415" s="59">
        <f>VENTAS[[#This Row],[Cantidad]]*VENTAS[[#This Row],[Precio Venta]]</f>
        <v>22</v>
      </c>
      <c r="J1415" s="59">
        <f>IF(VENTAS[[#This Row],[Nombre del Gestor]]&gt;1,  VENTAS[[#This Row],[Total]]*10%, 0)</f>
        <v>2.2000000000000002</v>
      </c>
      <c r="K1415" s="59">
        <f>IFERROR(VLOOKUP(VENTAS[[#This Row],[Código del producto Vendido]],STOCK[],16,FALSE)*VENTAS[[#This Row],[Cantidad]] + VLOOKUP(VENTAS[[#This Row],[Código del producto Vendido]],STOCK[],19,FALSE)*VENTAS[[#This Row],[Cantidad]],VENTAS[[#This Row],[Total]])</f>
        <v>9.2200000000000006</v>
      </c>
      <c r="L1415" s="59">
        <f>VENTAS[[#This Row],[Total]]-VENTAS[[#This Row],[Comisión 10%]]-VENTAS[[#This Row],[Costo SIN Comision]]</f>
        <v>10.58</v>
      </c>
      <c r="M1415" s="59"/>
    </row>
    <row r="1416" spans="1:13" ht="20" customHeight="1">
      <c r="A1416" s="56">
        <v>45534</v>
      </c>
      <c r="B1416" s="57"/>
      <c r="C1416" s="57"/>
      <c r="D1416" s="57" t="s">
        <v>1492</v>
      </c>
      <c r="E1416" s="57" t="s">
        <v>2819</v>
      </c>
      <c r="F1416" s="58" t="str">
        <f>IFERROR(VLOOKUP(VENTAS[[#This Row],[Código del producto Vendido]],STOCK[],5,FALSE),"-")</f>
        <v>Camisa verde oversize</v>
      </c>
      <c r="G1416" s="58">
        <v>1</v>
      </c>
      <c r="H1416" s="59">
        <v>22</v>
      </c>
      <c r="I1416" s="59">
        <f>VENTAS[[#This Row],[Cantidad]]*VENTAS[[#This Row],[Precio Venta]]</f>
        <v>22</v>
      </c>
      <c r="J1416" s="59">
        <f>IF(VENTAS[[#This Row],[Nombre del Gestor]]&gt;1,  VENTAS[[#This Row],[Total]]*10%, 0)</f>
        <v>2.2000000000000002</v>
      </c>
      <c r="K1416" s="59">
        <f>IFERROR(VLOOKUP(VENTAS[[#This Row],[Código del producto Vendido]],STOCK[],16,FALSE)*VENTAS[[#This Row],[Cantidad]] + VLOOKUP(VENTAS[[#This Row],[Código del producto Vendido]],STOCK[],19,FALSE)*VENTAS[[#This Row],[Cantidad]],VENTAS[[#This Row],[Total]])</f>
        <v>12.690000000000001</v>
      </c>
      <c r="L1416" s="59">
        <f>VENTAS[[#This Row],[Total]]-VENTAS[[#This Row],[Comisión 10%]]-VENTAS[[#This Row],[Costo SIN Comision]]</f>
        <v>7.1099999999999994</v>
      </c>
      <c r="M1416" s="59"/>
    </row>
    <row r="1417" spans="1:13" ht="20" customHeight="1">
      <c r="A1417" s="56">
        <v>45536</v>
      </c>
      <c r="B1417" s="57"/>
      <c r="C1417" s="57"/>
      <c r="D1417" s="57" t="s">
        <v>2498</v>
      </c>
      <c r="E1417" s="57" t="s">
        <v>2793</v>
      </c>
      <c r="F1417" s="58" t="str">
        <f>IFERROR(VLOOKUP(VENTAS[[#This Row],[Código del producto Vendido]],STOCK[],5,FALSE),"-")</f>
        <v>Sandalias de hebilla Pull&amp;Bear</v>
      </c>
      <c r="G1417" s="58">
        <v>1</v>
      </c>
      <c r="H1417" s="59">
        <v>40</v>
      </c>
      <c r="I1417" s="59">
        <f>VENTAS[[#This Row],[Cantidad]]*VENTAS[[#This Row],[Precio Venta]]</f>
        <v>40</v>
      </c>
      <c r="J1417" s="59">
        <f>IF(VENTAS[[#This Row],[Nombre del Gestor]]&gt;1,  VENTAS[[#This Row],[Total]]*10%, 0)</f>
        <v>4</v>
      </c>
      <c r="K1417" s="59">
        <f>IFERROR(VLOOKUP(VENTAS[[#This Row],[Código del producto Vendido]],STOCK[],16,FALSE)*VENTAS[[#This Row],[Cantidad]] + VLOOKUP(VENTAS[[#This Row],[Código del producto Vendido]],STOCK[],19,FALSE)*VENTAS[[#This Row],[Cantidad]],VENTAS[[#This Row],[Total]])</f>
        <v>28</v>
      </c>
      <c r="L1417" s="59">
        <f>VENTAS[[#This Row],[Total]]-VENTAS[[#This Row],[Comisión 10%]]-VENTAS[[#This Row],[Costo SIN Comision]]</f>
        <v>8</v>
      </c>
      <c r="M1417" s="59"/>
    </row>
    <row r="1418" spans="1:13" ht="20" customHeight="1">
      <c r="A1418" s="56">
        <v>45534</v>
      </c>
      <c r="B1418" s="57"/>
      <c r="C1418" s="57"/>
      <c r="D1418" s="57" t="s">
        <v>1492</v>
      </c>
      <c r="E1418" s="57" t="s">
        <v>2781</v>
      </c>
      <c r="F1418" s="58" t="str">
        <f>IFERROR(VLOOKUP(VENTAS[[#This Row],[Código del producto Vendido]],STOCK[],5,FALSE),"-")</f>
        <v>Camisa Oversize en mezcla de lino H&amp;M</v>
      </c>
      <c r="G1418" s="58">
        <v>1</v>
      </c>
      <c r="H1418" s="59">
        <v>25</v>
      </c>
      <c r="I1418" s="59">
        <f>VENTAS[[#This Row],[Cantidad]]*VENTAS[[#This Row],[Precio Venta]]</f>
        <v>25</v>
      </c>
      <c r="J1418" s="59">
        <f>IF(VENTAS[[#This Row],[Nombre del Gestor]]&gt;1,  VENTAS[[#This Row],[Total]]*10%, 0)</f>
        <v>2.5</v>
      </c>
      <c r="K1418" s="59">
        <f>IFERROR(VLOOKUP(VENTAS[[#This Row],[Código del producto Vendido]],STOCK[],16,FALSE)*VENTAS[[#This Row],[Cantidad]] + VLOOKUP(VENTAS[[#This Row],[Código del producto Vendido]],STOCK[],19,FALSE)*VENTAS[[#This Row],[Cantidad]],VENTAS[[#This Row],[Total]])</f>
        <v>11.96</v>
      </c>
      <c r="L1418" s="59">
        <f>VENTAS[[#This Row],[Total]]-VENTAS[[#This Row],[Comisión 10%]]-VENTAS[[#This Row],[Costo SIN Comision]]</f>
        <v>10.54</v>
      </c>
      <c r="M1418" s="59"/>
    </row>
    <row r="1419" spans="1:13" ht="20" customHeight="1">
      <c r="A1419" s="56">
        <v>45536</v>
      </c>
      <c r="B1419" s="57"/>
      <c r="C1419" s="57"/>
      <c r="D1419" s="57" t="s">
        <v>2516</v>
      </c>
      <c r="E1419" s="57" t="s">
        <v>2272</v>
      </c>
      <c r="F1419" s="58" t="str">
        <f>IFERROR(VLOOKUP(VENTAS[[#This Row],[Código del producto Vendido]],STOCK[],5,FALSE),"-")</f>
        <v>Flor TOTE fashion bag</v>
      </c>
      <c r="G1419" s="58">
        <v>1</v>
      </c>
      <c r="H1419" s="59">
        <v>12</v>
      </c>
      <c r="I1419" s="59">
        <f>VENTAS[[#This Row],[Cantidad]]*VENTAS[[#This Row],[Precio Venta]]</f>
        <v>12</v>
      </c>
      <c r="J1419" s="59">
        <f>IF(VENTAS[[#This Row],[Nombre del Gestor]]&gt;1,  VENTAS[[#This Row],[Total]]*10%, 0)</f>
        <v>1.2000000000000002</v>
      </c>
      <c r="K1419" s="59">
        <f>IFERROR(VLOOKUP(VENTAS[[#This Row],[Código del producto Vendido]],STOCK[],16,FALSE)*VENTAS[[#This Row],[Cantidad]] + VLOOKUP(VENTAS[[#This Row],[Código del producto Vendido]],STOCK[],19,FALSE)*VENTAS[[#This Row],[Cantidad]],VENTAS[[#This Row],[Total]])</f>
        <v>3.77</v>
      </c>
      <c r="L1419" s="59">
        <f>VENTAS[[#This Row],[Total]]-VENTAS[[#This Row],[Comisión 10%]]-VENTAS[[#This Row],[Costo SIN Comision]]</f>
        <v>7.0300000000000011</v>
      </c>
      <c r="M1419" s="59"/>
    </row>
    <row r="1420" spans="1:13" ht="20" customHeight="1">
      <c r="A1420" s="56"/>
      <c r="B1420" s="57"/>
      <c r="C1420" s="57" t="s">
        <v>1201</v>
      </c>
      <c r="D1420" s="57"/>
      <c r="E1420" s="57" t="s">
        <v>1705</v>
      </c>
      <c r="F1420" s="58" t="str">
        <f>IFERROR(VLOOKUP(VENTAS[[#This Row],[Código del producto Vendido]],STOCK[],5,FALSE),"-")</f>
        <v>Cinturón de hebilla redonda</v>
      </c>
      <c r="G1420" s="58">
        <v>1</v>
      </c>
      <c r="H1420" s="59">
        <v>10</v>
      </c>
      <c r="I1420" s="59">
        <f>VENTAS[[#This Row],[Cantidad]]*VENTAS[[#This Row],[Precio Venta]]</f>
        <v>10</v>
      </c>
      <c r="J1420" s="59">
        <f>IF(VENTAS[[#This Row],[Nombre del Gestor]]&gt;1,  VENTAS[[#This Row],[Total]]*10%, 0)</f>
        <v>0</v>
      </c>
      <c r="K1420" s="59">
        <f>IFERROR(VLOOKUP(VENTAS[[#This Row],[Código del producto Vendido]],STOCK[],16,FALSE)*VENTAS[[#This Row],[Cantidad]] + VLOOKUP(VENTAS[[#This Row],[Código del producto Vendido]],STOCK[],19,FALSE)*VENTAS[[#This Row],[Cantidad]],VENTAS[[#This Row],[Total]])</f>
        <v>3.8235294117647061</v>
      </c>
      <c r="L1420" s="59">
        <f>VENTAS[[#This Row],[Total]]-VENTAS[[#This Row],[Comisión 10%]]-VENTAS[[#This Row],[Costo SIN Comision]]</f>
        <v>6.1764705882352935</v>
      </c>
      <c r="M1420" s="59"/>
    </row>
    <row r="1421" spans="1:13" ht="20" customHeight="1">
      <c r="A1421" s="56">
        <v>45534</v>
      </c>
      <c r="B1421" s="57"/>
      <c r="C1421" s="57" t="s">
        <v>2933</v>
      </c>
      <c r="D1421" s="57" t="s">
        <v>2516</v>
      </c>
      <c r="E1421" s="57" t="s">
        <v>2733</v>
      </c>
      <c r="F1421" s="58" t="str">
        <f>IFERROR(VLOOKUP(VENTAS[[#This Row],[Código del producto Vendido]],STOCK[],5,FALSE),"-")</f>
        <v>Falda larga de visillo con maxi estampado de flor</v>
      </c>
      <c r="G1421" s="58">
        <v>1</v>
      </c>
      <c r="H1421" s="59">
        <v>25</v>
      </c>
      <c r="I1421" s="59">
        <f>VENTAS[[#This Row],[Cantidad]]*VENTAS[[#This Row],[Precio Venta]]</f>
        <v>25</v>
      </c>
      <c r="J1421" s="59">
        <f>IF(VENTAS[[#This Row],[Nombre del Gestor]]&gt;1,  VENTAS[[#This Row],[Total]]*10%, 0)</f>
        <v>2.5</v>
      </c>
      <c r="K1421" s="59">
        <f>IFERROR(VLOOKUP(VENTAS[[#This Row],[Código del producto Vendido]],STOCK[],16,FALSE)*VENTAS[[#This Row],[Cantidad]] + VLOOKUP(VENTAS[[#This Row],[Código del producto Vendido]],STOCK[],19,FALSE)*VENTAS[[#This Row],[Cantidad]],VENTAS[[#This Row],[Total]])</f>
        <v>14.46</v>
      </c>
      <c r="L1421" s="59">
        <f>VENTAS[[#This Row],[Total]]-VENTAS[[#This Row],[Comisión 10%]]-VENTAS[[#This Row],[Costo SIN Comision]]</f>
        <v>8.0399999999999991</v>
      </c>
      <c r="M1421" s="59"/>
    </row>
    <row r="1422" spans="1:13" ht="20" customHeight="1">
      <c r="A1422" s="56">
        <v>45534</v>
      </c>
      <c r="B1422" s="57"/>
      <c r="C1422" s="57" t="s">
        <v>3057</v>
      </c>
      <c r="D1422" s="57" t="s">
        <v>2488</v>
      </c>
      <c r="E1422" s="57" t="s">
        <v>2661</v>
      </c>
      <c r="F1422" s="58" t="str">
        <f>IFERROR(VLOOKUP(VENTAS[[#This Row],[Código del producto Vendido]],STOCK[],5,FALSE),"-")</f>
        <v>Camisa elegante de listas</v>
      </c>
      <c r="G1422" s="58">
        <v>1</v>
      </c>
      <c r="H1422" s="59">
        <v>22</v>
      </c>
      <c r="I1422" s="59">
        <f>VENTAS[[#This Row],[Cantidad]]*VENTAS[[#This Row],[Precio Venta]]</f>
        <v>22</v>
      </c>
      <c r="J1422" s="59">
        <f>IF(VENTAS[[#This Row],[Nombre del Gestor]]&gt;1,  VENTAS[[#This Row],[Total]]*10%, 0)</f>
        <v>2.2000000000000002</v>
      </c>
      <c r="K1422" s="59">
        <f>IFERROR(VLOOKUP(VENTAS[[#This Row],[Código del producto Vendido]],STOCK[],16,FALSE)*VENTAS[[#This Row],[Cantidad]] + VLOOKUP(VENTAS[[#This Row],[Código del producto Vendido]],STOCK[],19,FALSE)*VENTAS[[#This Row],[Cantidad]],VENTAS[[#This Row],[Total]])</f>
        <v>11.3</v>
      </c>
      <c r="L1422" s="59">
        <f>VENTAS[[#This Row],[Total]]-VENTAS[[#This Row],[Comisión 10%]]-VENTAS[[#This Row],[Costo SIN Comision]]</f>
        <v>8.5</v>
      </c>
      <c r="M1422" s="59"/>
    </row>
    <row r="1423" spans="1:13" ht="20" customHeight="1">
      <c r="A1423" s="56">
        <v>45534</v>
      </c>
      <c r="B1423" s="57"/>
      <c r="C1423" s="57"/>
      <c r="D1423" s="57" t="s">
        <v>2498</v>
      </c>
      <c r="E1423" s="57" t="s">
        <v>2680</v>
      </c>
      <c r="F1423" s="58" t="str">
        <f>IFERROR(VLOOKUP(VENTAS[[#This Row],[Código del producto Vendido]],STOCK[],5,FALSE),"-")</f>
        <v>Pullover corto unicolor carmelita</v>
      </c>
      <c r="G1423" s="58">
        <v>1</v>
      </c>
      <c r="H1423" s="59">
        <v>10</v>
      </c>
      <c r="I1423" s="59">
        <f>VENTAS[[#This Row],[Cantidad]]*VENTAS[[#This Row],[Precio Venta]]</f>
        <v>10</v>
      </c>
      <c r="J1423" s="59">
        <f>IF(VENTAS[[#This Row],[Nombre del Gestor]]&gt;1,  VENTAS[[#This Row],[Total]]*10%, 0)</f>
        <v>1</v>
      </c>
      <c r="K1423" s="59">
        <f>IFERROR(VLOOKUP(VENTAS[[#This Row],[Código del producto Vendido]],STOCK[],16,FALSE)*VENTAS[[#This Row],[Cantidad]] + VLOOKUP(VENTAS[[#This Row],[Código del producto Vendido]],STOCK[],19,FALSE)*VENTAS[[#This Row],[Cantidad]],VENTAS[[#This Row],[Total]])</f>
        <v>4.32</v>
      </c>
      <c r="L1423" s="59">
        <f>VENTAS[[#This Row],[Total]]-VENTAS[[#This Row],[Comisión 10%]]-VENTAS[[#This Row],[Costo SIN Comision]]</f>
        <v>4.68</v>
      </c>
      <c r="M1423" s="59"/>
    </row>
    <row r="1424" spans="1:13" ht="20" customHeight="1">
      <c r="A1424" s="56">
        <v>45534</v>
      </c>
      <c r="B1424" s="57"/>
      <c r="C1424" s="57"/>
      <c r="D1424" s="57" t="s">
        <v>2498</v>
      </c>
      <c r="E1424" s="57" t="s">
        <v>2686</v>
      </c>
      <c r="F1424" s="58" t="str">
        <f>IFERROR(VLOOKUP(VENTAS[[#This Row],[Código del producto Vendido]],STOCK[],5,FALSE),"-")</f>
        <v>Pullover corto unicolor blanco</v>
      </c>
      <c r="G1424" s="58">
        <v>1</v>
      </c>
      <c r="H1424" s="59">
        <v>10</v>
      </c>
      <c r="I1424" s="59">
        <f>VENTAS[[#This Row],[Cantidad]]*VENTAS[[#This Row],[Precio Venta]]</f>
        <v>10</v>
      </c>
      <c r="J1424" s="59">
        <f>IF(VENTAS[[#This Row],[Nombre del Gestor]]&gt;1,  VENTAS[[#This Row],[Total]]*10%, 0)</f>
        <v>1</v>
      </c>
      <c r="K1424" s="59">
        <f>IFERROR(VLOOKUP(VENTAS[[#This Row],[Código del producto Vendido]],STOCK[],16,FALSE)*VENTAS[[#This Row],[Cantidad]] + VLOOKUP(VENTAS[[#This Row],[Código del producto Vendido]],STOCK[],19,FALSE)*VENTAS[[#This Row],[Cantidad]],VENTAS[[#This Row],[Total]])</f>
        <v>4.32</v>
      </c>
      <c r="L1424" s="59">
        <f>VENTAS[[#This Row],[Total]]-VENTAS[[#This Row],[Comisión 10%]]-VENTAS[[#This Row],[Costo SIN Comision]]</f>
        <v>4.68</v>
      </c>
      <c r="M1424" s="59"/>
    </row>
    <row r="1425" spans="1:13" ht="20" customHeight="1">
      <c r="A1425" s="56">
        <v>45540</v>
      </c>
      <c r="B1425" s="57"/>
      <c r="C1425" s="57" t="s">
        <v>3096</v>
      </c>
      <c r="D1425" s="57" t="s">
        <v>2594</v>
      </c>
      <c r="E1425" s="57" t="s">
        <v>709</v>
      </c>
      <c r="F1425" s="58" t="str">
        <f>IFERROR(VLOOKUP(VENTAS[[#This Row],[Código del producto Vendido]],STOCK[],5,FALSE),"-")</f>
        <v>Bikini estampado de cebra</v>
      </c>
      <c r="G1425" s="58">
        <v>1</v>
      </c>
      <c r="H1425" s="59">
        <v>12</v>
      </c>
      <c r="I1425" s="59">
        <f>VENTAS[[#This Row],[Cantidad]]*VENTAS[[#This Row],[Precio Venta]]</f>
        <v>12</v>
      </c>
      <c r="J1425" s="59">
        <f>IF(VENTAS[[#This Row],[Nombre del Gestor]]&gt;1,  VENTAS[[#This Row],[Total]]*10%, 0)</f>
        <v>1.2000000000000002</v>
      </c>
      <c r="K1425" s="59">
        <f>IFERROR(VLOOKUP(VENTAS[[#This Row],[Código del producto Vendido]],STOCK[],16,FALSE)*VENTAS[[#This Row],[Cantidad]] + VLOOKUP(VENTAS[[#This Row],[Código del producto Vendido]],STOCK[],19,FALSE)*VENTAS[[#This Row],[Cantidad]],VENTAS[[#This Row],[Total]])</f>
        <v>8.7872222222222227</v>
      </c>
      <c r="L1425" s="59">
        <f>VENTAS[[#This Row],[Total]]-VENTAS[[#This Row],[Comisión 10%]]-VENTAS[[#This Row],[Costo SIN Comision]]</f>
        <v>2.012777777777778</v>
      </c>
      <c r="M1425" s="59"/>
    </row>
    <row r="1426" spans="1:13" ht="20" customHeight="1">
      <c r="A1426" s="56">
        <v>45540</v>
      </c>
      <c r="B1426" s="57"/>
      <c r="C1426" s="57" t="s">
        <v>3097</v>
      </c>
      <c r="D1426" s="57" t="s">
        <v>2594</v>
      </c>
      <c r="E1426" s="57" t="s">
        <v>817</v>
      </c>
      <c r="F1426" s="58" t="str">
        <f>IFERROR(VLOOKUP(VENTAS[[#This Row],[Código del producto Vendido]],STOCK[],5,FALSE),"-")</f>
        <v>Blusa verde menta vuelos</v>
      </c>
      <c r="G1426" s="58">
        <v>1</v>
      </c>
      <c r="H1426" s="59">
        <v>10</v>
      </c>
      <c r="I1426" s="59">
        <f>VENTAS[[#This Row],[Cantidad]]*VENTAS[[#This Row],[Precio Venta]]</f>
        <v>10</v>
      </c>
      <c r="J1426" s="59">
        <f>IF(VENTAS[[#This Row],[Nombre del Gestor]]&gt;1,  VENTAS[[#This Row],[Total]]*10%, 0)</f>
        <v>1</v>
      </c>
      <c r="K1426" s="59">
        <f>IFERROR(VLOOKUP(VENTAS[[#This Row],[Código del producto Vendido]],STOCK[],16,FALSE)*VENTAS[[#This Row],[Cantidad]] + VLOOKUP(VENTAS[[#This Row],[Código del producto Vendido]],STOCK[],19,FALSE)*VENTAS[[#This Row],[Cantidad]],VENTAS[[#This Row],[Total]])</f>
        <v>6.7777777777777777</v>
      </c>
      <c r="L1426" s="59">
        <f>VENTAS[[#This Row],[Total]]-VENTAS[[#This Row],[Comisión 10%]]-VENTAS[[#This Row],[Costo SIN Comision]]</f>
        <v>2.2222222222222223</v>
      </c>
      <c r="M1426" s="59"/>
    </row>
    <row r="1427" spans="1:13" ht="20" customHeight="1">
      <c r="A1427" s="56">
        <v>45540</v>
      </c>
      <c r="B1427" s="57"/>
      <c r="C1427" s="57" t="s">
        <v>3098</v>
      </c>
      <c r="D1427" s="57" t="s">
        <v>2511</v>
      </c>
      <c r="E1427" s="57" t="s">
        <v>817</v>
      </c>
      <c r="F1427" s="58" t="str">
        <f>IFERROR(VLOOKUP(VENTAS[[#This Row],[Código del producto Vendido]],STOCK[],5,FALSE),"-")</f>
        <v>Blusa verde menta vuelos</v>
      </c>
      <c r="G1427" s="58">
        <v>1</v>
      </c>
      <c r="H1427" s="59">
        <v>10</v>
      </c>
      <c r="I1427" s="59">
        <f>VENTAS[[#This Row],[Cantidad]]*VENTAS[[#This Row],[Precio Venta]]</f>
        <v>10</v>
      </c>
      <c r="J1427" s="59">
        <f>IF(VENTAS[[#This Row],[Nombre del Gestor]]&gt;1,  VENTAS[[#This Row],[Total]]*10%, 0)</f>
        <v>1</v>
      </c>
      <c r="K1427" s="59">
        <f>IFERROR(VLOOKUP(VENTAS[[#This Row],[Código del producto Vendido]],STOCK[],16,FALSE)*VENTAS[[#This Row],[Cantidad]] + VLOOKUP(VENTAS[[#This Row],[Código del producto Vendido]],STOCK[],19,FALSE)*VENTAS[[#This Row],[Cantidad]],VENTAS[[#This Row],[Total]])</f>
        <v>6.7777777777777777</v>
      </c>
      <c r="L1427" s="59">
        <f>VENTAS[[#This Row],[Total]]-VENTAS[[#This Row],[Comisión 10%]]-VENTAS[[#This Row],[Costo SIN Comision]]</f>
        <v>2.2222222222222223</v>
      </c>
      <c r="M1427" s="59"/>
    </row>
    <row r="1428" spans="1:13" ht="20" customHeight="1">
      <c r="A1428" s="56">
        <v>45539</v>
      </c>
      <c r="B1428" s="57"/>
      <c r="C1428" s="57" t="s">
        <v>2939</v>
      </c>
      <c r="D1428" s="57" t="s">
        <v>2511</v>
      </c>
      <c r="E1428" s="57" t="s">
        <v>2755</v>
      </c>
      <c r="F1428" s="58" t="str">
        <f>IFERROR(VLOOKUP(VENTAS[[#This Row],[Código del producto Vendido]],STOCK[],5,FALSE),"-")</f>
        <v>Vestido Blanco en Bordado Inglés</v>
      </c>
      <c r="G1428" s="58">
        <v>1</v>
      </c>
      <c r="H1428" s="59">
        <v>25</v>
      </c>
      <c r="I1428" s="59">
        <f>VENTAS[[#This Row],[Cantidad]]*VENTAS[[#This Row],[Precio Venta]]</f>
        <v>25</v>
      </c>
      <c r="J1428" s="59">
        <f>IF(VENTAS[[#This Row],[Nombre del Gestor]]&gt;1,  VENTAS[[#This Row],[Total]]*10%, 0)</f>
        <v>2.5</v>
      </c>
      <c r="K1428" s="59">
        <f>IFERROR(VLOOKUP(VENTAS[[#This Row],[Código del producto Vendido]],STOCK[],16,FALSE)*VENTAS[[#This Row],[Cantidad]] + VLOOKUP(VENTAS[[#This Row],[Código del producto Vendido]],STOCK[],19,FALSE)*VENTAS[[#This Row],[Cantidad]],VENTAS[[#This Row],[Total]])</f>
        <v>13.48</v>
      </c>
      <c r="L1428" s="59">
        <f>VENTAS[[#This Row],[Total]]-VENTAS[[#This Row],[Comisión 10%]]-VENTAS[[#This Row],[Costo SIN Comision]]</f>
        <v>9.02</v>
      </c>
      <c r="M1428" s="59"/>
    </row>
    <row r="1429" spans="1:13" ht="20" customHeight="1">
      <c r="A1429" s="56">
        <v>45542</v>
      </c>
      <c r="B1429" s="57"/>
      <c r="C1429" s="57" t="s">
        <v>3100</v>
      </c>
      <c r="D1429" s="57" t="s">
        <v>2594</v>
      </c>
      <c r="E1429" s="57" t="s">
        <v>2539</v>
      </c>
      <c r="F1429" s="58" t="str">
        <f>IFERROR(VLOOKUP(VENTAS[[#This Row],[Código del producto Vendido]],STOCK[],5,FALSE),"-")</f>
        <v>Camisa blanca en mezcla de algodón</v>
      </c>
      <c r="G1429" s="58">
        <v>1</v>
      </c>
      <c r="H1429" s="59">
        <v>25</v>
      </c>
      <c r="I1429" s="59">
        <f>VENTAS[[#This Row],[Cantidad]]*VENTAS[[#This Row],[Precio Venta]]</f>
        <v>25</v>
      </c>
      <c r="J1429" s="59">
        <f>IF(VENTAS[[#This Row],[Nombre del Gestor]]&gt;1,  VENTAS[[#This Row],[Total]]*10%, 0)</f>
        <v>2.5</v>
      </c>
      <c r="K1429" s="59">
        <f>IFERROR(VLOOKUP(VENTAS[[#This Row],[Código del producto Vendido]],STOCK[],16,FALSE)*VENTAS[[#This Row],[Cantidad]] + VLOOKUP(VENTAS[[#This Row],[Código del producto Vendido]],STOCK[],19,FALSE)*VENTAS[[#This Row],[Cantidad]],VENTAS[[#This Row],[Total]])</f>
        <v>17.780810810810813</v>
      </c>
      <c r="L1429" s="59">
        <f>VENTAS[[#This Row],[Total]]-VENTAS[[#This Row],[Comisión 10%]]-VENTAS[[#This Row],[Costo SIN Comision]]</f>
        <v>4.7191891891891871</v>
      </c>
      <c r="M1429" s="59"/>
    </row>
    <row r="1430" spans="1:13" ht="20" customHeight="1">
      <c r="A1430" s="56">
        <v>45542</v>
      </c>
      <c r="B1430" s="57"/>
      <c r="C1430" s="57" t="s">
        <v>3102</v>
      </c>
      <c r="D1430" s="57" t="s">
        <v>2516</v>
      </c>
      <c r="E1430" s="57" t="s">
        <v>1413</v>
      </c>
      <c r="F1430" s="58" t="str">
        <f>IFERROR(VLOOKUP(VENTAS[[#This Row],[Código del producto Vendido]],STOCK[],5,FALSE),"-")</f>
        <v>Camisa Modely</v>
      </c>
      <c r="G1430" s="58">
        <v>1</v>
      </c>
      <c r="H1430" s="59">
        <v>20</v>
      </c>
      <c r="I1430" s="59">
        <f>VENTAS[[#This Row],[Cantidad]]*VENTAS[[#This Row],[Precio Venta]]</f>
        <v>20</v>
      </c>
      <c r="J1430" s="59">
        <f>IF(VENTAS[[#This Row],[Nombre del Gestor]]&gt;1,  VENTAS[[#This Row],[Total]]*10%, 0)</f>
        <v>2</v>
      </c>
      <c r="K1430" s="59">
        <f>IFERROR(VLOOKUP(VENTAS[[#This Row],[Código del producto Vendido]],STOCK[],16,FALSE)*VENTAS[[#This Row],[Cantidad]] + VLOOKUP(VENTAS[[#This Row],[Código del producto Vendido]],STOCK[],19,FALSE)*VENTAS[[#This Row],[Cantidad]],VENTAS[[#This Row],[Total]])</f>
        <v>9.74</v>
      </c>
      <c r="L1430" s="59">
        <f>VENTAS[[#This Row],[Total]]-VENTAS[[#This Row],[Comisión 10%]]-VENTAS[[#This Row],[Costo SIN Comision]]</f>
        <v>8.26</v>
      </c>
      <c r="M1430" s="59"/>
    </row>
    <row r="1431" spans="1:13" ht="20" customHeight="1">
      <c r="A1431" s="56">
        <v>45541</v>
      </c>
      <c r="B1431" s="57"/>
      <c r="C1431" s="57" t="s">
        <v>3101</v>
      </c>
      <c r="D1431" s="57"/>
      <c r="E1431" s="57" t="s">
        <v>1721</v>
      </c>
      <c r="F1431" s="58" t="str">
        <f>IFERROR(VLOOKUP(VENTAS[[#This Row],[Código del producto Vendido]],STOCK[],5,FALSE),"-")</f>
        <v>Traje de baño Oliva</v>
      </c>
      <c r="G1431" s="58">
        <v>1</v>
      </c>
      <c r="H1431" s="59">
        <v>0</v>
      </c>
      <c r="I1431" s="59">
        <f>VENTAS[[#This Row],[Cantidad]]*VENTAS[[#This Row],[Precio Venta]]</f>
        <v>0</v>
      </c>
      <c r="J1431" s="59">
        <f>IF(VENTAS[[#This Row],[Nombre del Gestor]]&gt;1,  VENTAS[[#This Row],[Total]]*10%, 0)</f>
        <v>0</v>
      </c>
      <c r="K1431" s="59">
        <f>IFERROR(VLOOKUP(VENTAS[[#This Row],[Código del producto Vendido]],STOCK[],16,FALSE)*VENTAS[[#This Row],[Cantidad]] + VLOOKUP(VENTAS[[#This Row],[Código del producto Vendido]],STOCK[],19,FALSE)*VENTAS[[#This Row],[Cantidad]],VENTAS[[#This Row],[Total]])</f>
        <v>29</v>
      </c>
      <c r="L1431" s="59">
        <f>VENTAS[[#This Row],[Total]]-VENTAS[[#This Row],[Comisión 10%]]-VENTAS[[#This Row],[Costo SIN Comision]]</f>
        <v>-29</v>
      </c>
      <c r="M1431" s="59"/>
    </row>
    <row r="1432" spans="1:13" ht="20" customHeight="1">
      <c r="A1432" s="56">
        <v>45541</v>
      </c>
      <c r="B1432" s="57"/>
      <c r="C1432" s="57" t="s">
        <v>3451</v>
      </c>
      <c r="D1432" s="57" t="s">
        <v>2488</v>
      </c>
      <c r="E1432" s="57" t="s">
        <v>1725</v>
      </c>
      <c r="F1432" s="58" t="str">
        <f>IFERROR(VLOOKUP(VENTAS[[#This Row],[Código del producto Vendido]],STOCK[],5,FALSE),"-")</f>
        <v>Chaleco de traje Blanco</v>
      </c>
      <c r="G1432" s="58">
        <v>1</v>
      </c>
      <c r="H1432" s="59">
        <v>25</v>
      </c>
      <c r="I1432" s="59">
        <f>VENTAS[[#This Row],[Cantidad]]*VENTAS[[#This Row],[Precio Venta]]</f>
        <v>25</v>
      </c>
      <c r="J1432" s="59">
        <f>IF(VENTAS[[#This Row],[Nombre del Gestor]]&gt;1,  VENTAS[[#This Row],[Total]]*10%, 0)</f>
        <v>2.5</v>
      </c>
      <c r="K1432" s="59">
        <f>IFERROR(VLOOKUP(VENTAS[[#This Row],[Código del producto Vendido]],STOCK[],16,FALSE)*VENTAS[[#This Row],[Cantidad]] + VLOOKUP(VENTAS[[#This Row],[Código del producto Vendido]],STOCK[],19,FALSE)*VENTAS[[#This Row],[Cantidad]],VENTAS[[#This Row],[Total]])</f>
        <v>17.941176470588236</v>
      </c>
      <c r="L1432" s="59">
        <f>VENTAS[[#This Row],[Total]]-VENTAS[[#This Row],[Comisión 10%]]-VENTAS[[#This Row],[Costo SIN Comision]]</f>
        <v>4.5588235294117645</v>
      </c>
      <c r="M1432" s="59"/>
    </row>
    <row r="1433" spans="1:13" ht="20" customHeight="1">
      <c r="A1433" s="56">
        <v>45541</v>
      </c>
      <c r="B1433" s="57"/>
      <c r="C1433" s="57" t="s">
        <v>3451</v>
      </c>
      <c r="D1433" s="57" t="s">
        <v>2488</v>
      </c>
      <c r="E1433" s="57" t="s">
        <v>1728</v>
      </c>
      <c r="F1433" s="58" t="str">
        <f>IFERROR(VLOOKUP(VENTAS[[#This Row],[Código del producto Vendido]],STOCK[],5,FALSE),"-")</f>
        <v>Chaleco de traje Negro</v>
      </c>
      <c r="G1433" s="58">
        <v>1</v>
      </c>
      <c r="H1433" s="59">
        <v>25</v>
      </c>
      <c r="I1433" s="59">
        <f>VENTAS[[#This Row],[Cantidad]]*VENTAS[[#This Row],[Precio Venta]]</f>
        <v>25</v>
      </c>
      <c r="J1433" s="59">
        <f>IF(VENTAS[[#This Row],[Nombre del Gestor]]&gt;1,  VENTAS[[#This Row],[Total]]*10%, 0)</f>
        <v>2.5</v>
      </c>
      <c r="K1433" s="59">
        <f>IFERROR(VLOOKUP(VENTAS[[#This Row],[Código del producto Vendido]],STOCK[],16,FALSE)*VENTAS[[#This Row],[Cantidad]] + VLOOKUP(VENTAS[[#This Row],[Código del producto Vendido]],STOCK[],19,FALSE)*VENTAS[[#This Row],[Cantidad]],VENTAS[[#This Row],[Total]])</f>
        <v>17.941176470588236</v>
      </c>
      <c r="L1433" s="59">
        <f>VENTAS[[#This Row],[Total]]-VENTAS[[#This Row],[Comisión 10%]]-VENTAS[[#This Row],[Costo SIN Comision]]</f>
        <v>4.5588235294117645</v>
      </c>
      <c r="M1433" s="59"/>
    </row>
    <row r="1434" spans="1:13" ht="20" customHeight="1">
      <c r="A1434" s="56">
        <v>45542</v>
      </c>
      <c r="B1434" s="57"/>
      <c r="C1434" s="57" t="s">
        <v>3102</v>
      </c>
      <c r="D1434" s="57" t="s">
        <v>2516</v>
      </c>
      <c r="E1434" s="57" t="s">
        <v>2770</v>
      </c>
      <c r="F1434" s="58" t="str">
        <f>IFERROR(VLOOKUP(VENTAS[[#This Row],[Código del producto Vendido]],STOCK[],5,FALSE),"-")</f>
        <v>Pantalón Caqui de Pierna Ancha De Talle Alto y Bolsillos H&amp;M</v>
      </c>
      <c r="G1434" s="58">
        <v>1</v>
      </c>
      <c r="H1434" s="59">
        <v>35</v>
      </c>
      <c r="I1434" s="59">
        <f>VENTAS[[#This Row],[Cantidad]]*VENTAS[[#This Row],[Precio Venta]]</f>
        <v>35</v>
      </c>
      <c r="J1434" s="59">
        <f>IF(VENTAS[[#This Row],[Nombre del Gestor]]&gt;1,  VENTAS[[#This Row],[Total]]*10%, 0)</f>
        <v>3.5</v>
      </c>
      <c r="K1434" s="59">
        <f>IFERROR(VLOOKUP(VENTAS[[#This Row],[Código del producto Vendido]],STOCK[],16,FALSE)*VENTAS[[#This Row],[Cantidad]] + VLOOKUP(VENTAS[[#This Row],[Código del producto Vendido]],STOCK[],19,FALSE)*VENTAS[[#This Row],[Cantidad]],VENTAS[[#This Row],[Total]])</f>
        <v>20.959999999999997</v>
      </c>
      <c r="L1434" s="59">
        <f>VENTAS[[#This Row],[Total]]-VENTAS[[#This Row],[Comisión 10%]]-VENTAS[[#This Row],[Costo SIN Comision]]</f>
        <v>10.540000000000003</v>
      </c>
      <c r="M1434" s="59"/>
    </row>
    <row r="1435" spans="1:13" ht="20" customHeight="1">
      <c r="A1435" s="56">
        <v>45541</v>
      </c>
      <c r="B1435" s="57"/>
      <c r="C1435" s="57" t="s">
        <v>3103</v>
      </c>
      <c r="D1435" s="57" t="s">
        <v>2516</v>
      </c>
      <c r="E1435" s="57" t="s">
        <v>2746</v>
      </c>
      <c r="F1435" s="58" t="str">
        <f>IFERROR(VLOOKUP(VENTAS[[#This Row],[Código del producto Vendido]],STOCK[],5,FALSE),"-")</f>
        <v>Vestido crema ajustado de hombro torcido</v>
      </c>
      <c r="G1435" s="58">
        <v>1</v>
      </c>
      <c r="H1435" s="59">
        <v>25</v>
      </c>
      <c r="I1435" s="59">
        <f>VENTAS[[#This Row],[Cantidad]]*VENTAS[[#This Row],[Precio Venta]]</f>
        <v>25</v>
      </c>
      <c r="J1435" s="59">
        <f>IF(VENTAS[[#This Row],[Nombre del Gestor]]&gt;1,  VENTAS[[#This Row],[Total]]*10%, 0)</f>
        <v>2.5</v>
      </c>
      <c r="K1435" s="59">
        <f>IFERROR(VLOOKUP(VENTAS[[#This Row],[Código del producto Vendido]],STOCK[],16,FALSE)*VENTAS[[#This Row],[Cantidad]] + VLOOKUP(VENTAS[[#This Row],[Código del producto Vendido]],STOCK[],19,FALSE)*VENTAS[[#This Row],[Cantidad]],VENTAS[[#This Row],[Total]])</f>
        <v>13.440000000000001</v>
      </c>
      <c r="L1435" s="59">
        <f>VENTAS[[#This Row],[Total]]-VENTAS[[#This Row],[Comisión 10%]]-VENTAS[[#This Row],[Costo SIN Comision]]</f>
        <v>9.0599999999999987</v>
      </c>
      <c r="M1435" s="59"/>
    </row>
    <row r="1436" spans="1:13" ht="20" customHeight="1">
      <c r="A1436" s="56">
        <v>45541</v>
      </c>
      <c r="B1436" s="57"/>
      <c r="C1436" s="57" t="s">
        <v>3104</v>
      </c>
      <c r="D1436" s="57" t="s">
        <v>2014</v>
      </c>
      <c r="E1436" s="57" t="s">
        <v>2823</v>
      </c>
      <c r="F1436" s="58" t="str">
        <f>IFERROR(VLOOKUP(VENTAS[[#This Row],[Código del producto Vendido]],STOCK[],5,FALSE),"-")</f>
        <v>Pullover negro acanalado de algodón PRIMARK</v>
      </c>
      <c r="G1436" s="58">
        <v>1</v>
      </c>
      <c r="H1436" s="59">
        <v>13</v>
      </c>
      <c r="I1436" s="59">
        <f>VENTAS[[#This Row],[Cantidad]]*VENTAS[[#This Row],[Precio Venta]]</f>
        <v>13</v>
      </c>
      <c r="J1436" s="59">
        <f>IF(VENTAS[[#This Row],[Nombre del Gestor]]&gt;1,  VENTAS[[#This Row],[Total]]*10%, 0)</f>
        <v>1.3</v>
      </c>
      <c r="K1436" s="59">
        <f>IFERROR(VLOOKUP(VENTAS[[#This Row],[Código del producto Vendido]],STOCK[],16,FALSE)*VENTAS[[#This Row],[Cantidad]] + VLOOKUP(VENTAS[[#This Row],[Código del producto Vendido]],STOCK[],19,FALSE)*VENTAS[[#This Row],[Cantidad]],VENTAS[[#This Row],[Total]])</f>
        <v>7</v>
      </c>
      <c r="L1436" s="59">
        <f>VENTAS[[#This Row],[Total]]-VENTAS[[#This Row],[Comisión 10%]]-VENTAS[[#This Row],[Costo SIN Comision]]</f>
        <v>4.6999999999999993</v>
      </c>
      <c r="M1436" s="59"/>
    </row>
    <row r="1437" spans="1:13" ht="20" customHeight="1">
      <c r="A1437" s="56">
        <v>45541</v>
      </c>
      <c r="B1437" s="57"/>
      <c r="C1437" s="57" t="s">
        <v>3104</v>
      </c>
      <c r="D1437" s="57" t="s">
        <v>2014</v>
      </c>
      <c r="E1437" s="57" t="s">
        <v>2697</v>
      </c>
      <c r="F1437" s="58" t="str">
        <f>IFERROR(VLOOKUP(VENTAS[[#This Row],[Código del producto Vendido]],STOCK[],5,FALSE),"-")</f>
        <v>Pullover largo unicolor tela traslúcida negro</v>
      </c>
      <c r="G1437" s="58">
        <v>1</v>
      </c>
      <c r="H1437" s="59">
        <v>10</v>
      </c>
      <c r="I1437" s="59">
        <f>VENTAS[[#This Row],[Cantidad]]*VENTAS[[#This Row],[Precio Venta]]</f>
        <v>10</v>
      </c>
      <c r="J1437" s="59">
        <f>IF(VENTAS[[#This Row],[Nombre del Gestor]]&gt;1,  VENTAS[[#This Row],[Total]]*10%, 0)</f>
        <v>1</v>
      </c>
      <c r="K1437" s="59">
        <f>IFERROR(VLOOKUP(VENTAS[[#This Row],[Código del producto Vendido]],STOCK[],16,FALSE)*VENTAS[[#This Row],[Cantidad]] + VLOOKUP(VENTAS[[#This Row],[Código del producto Vendido]],STOCK[],19,FALSE)*VENTAS[[#This Row],[Cantidad]],VENTAS[[#This Row],[Total]])</f>
        <v>4.32</v>
      </c>
      <c r="L1437" s="59">
        <f>VENTAS[[#This Row],[Total]]-VENTAS[[#This Row],[Comisión 10%]]-VENTAS[[#This Row],[Costo SIN Comision]]</f>
        <v>4.68</v>
      </c>
      <c r="M1437" s="59"/>
    </row>
    <row r="1438" spans="1:13" ht="20" customHeight="1">
      <c r="A1438" s="56">
        <v>45539</v>
      </c>
      <c r="B1438" s="57"/>
      <c r="C1438" s="57" t="s">
        <v>3105</v>
      </c>
      <c r="D1438" s="57" t="s">
        <v>2014</v>
      </c>
      <c r="E1438" s="57" t="s">
        <v>2635</v>
      </c>
      <c r="F1438" s="58" t="str">
        <f>IFERROR(VLOOKUP(VENTAS[[#This Row],[Código del producto Vendido]],STOCK[],5,FALSE),"-")</f>
        <v>Sandalias prácticas chunky blanco crema</v>
      </c>
      <c r="G1438" s="58">
        <v>1</v>
      </c>
      <c r="H1438" s="59">
        <v>35</v>
      </c>
      <c r="I1438" s="59">
        <f>VENTAS[[#This Row],[Cantidad]]*VENTAS[[#This Row],[Precio Venta]]</f>
        <v>35</v>
      </c>
      <c r="J1438" s="59">
        <f>IF(VENTAS[[#This Row],[Nombre del Gestor]]&gt;1,  VENTAS[[#This Row],[Total]]*10%, 0)</f>
        <v>3.5</v>
      </c>
      <c r="K1438" s="59">
        <f>IFERROR(VLOOKUP(VENTAS[[#This Row],[Código del producto Vendido]],STOCK[],16,FALSE)*VENTAS[[#This Row],[Cantidad]] + VLOOKUP(VENTAS[[#This Row],[Código del producto Vendido]],STOCK[],19,FALSE)*VENTAS[[#This Row],[Cantidad]],VENTAS[[#This Row],[Total]])</f>
        <v>24.217399999999998</v>
      </c>
      <c r="L1438" s="59">
        <f>VENTAS[[#This Row],[Total]]-VENTAS[[#This Row],[Comisión 10%]]-VENTAS[[#This Row],[Costo SIN Comision]]</f>
        <v>7.2826000000000022</v>
      </c>
      <c r="M1438" s="59"/>
    </row>
    <row r="1439" spans="1:13" ht="20" customHeight="1">
      <c r="A1439" s="56">
        <v>45544</v>
      </c>
      <c r="B1439" s="57"/>
      <c r="C1439" s="57" t="s">
        <v>3407</v>
      </c>
      <c r="D1439" s="57" t="s">
        <v>2014</v>
      </c>
      <c r="E1439" s="57" t="s">
        <v>2597</v>
      </c>
      <c r="F1439" s="58" t="str">
        <f>IFERROR(VLOOKUP(VENTAS[[#This Row],[Código del producto Vendido]],STOCK[],5,FALSE),"-")</f>
        <v>Sandalias carmelitas de moda con correa de velcro</v>
      </c>
      <c r="G1439" s="58">
        <v>1</v>
      </c>
      <c r="H1439" s="59">
        <v>35</v>
      </c>
      <c r="I1439" s="59">
        <f>VENTAS[[#This Row],[Cantidad]]*VENTAS[[#This Row],[Precio Venta]]</f>
        <v>35</v>
      </c>
      <c r="J1439" s="59">
        <f>IF(VENTAS[[#This Row],[Nombre del Gestor]]&gt;1,  VENTAS[[#This Row],[Total]]*10%, 0)</f>
        <v>3.5</v>
      </c>
      <c r="K1439" s="59">
        <f>IFERROR(VLOOKUP(VENTAS[[#This Row],[Código del producto Vendido]],STOCK[],16,FALSE)*VENTAS[[#This Row],[Cantidad]] + VLOOKUP(VENTAS[[#This Row],[Código del producto Vendido]],STOCK[],19,FALSE)*VENTAS[[#This Row],[Cantidad]],VENTAS[[#This Row],[Total]])</f>
        <v>19.47</v>
      </c>
      <c r="L1439" s="59">
        <f>VENTAS[[#This Row],[Total]]-VENTAS[[#This Row],[Comisión 10%]]-VENTAS[[#This Row],[Costo SIN Comision]]</f>
        <v>12.030000000000001</v>
      </c>
      <c r="M1439" s="59"/>
    </row>
    <row r="1440" spans="1:13" ht="20" customHeight="1">
      <c r="A1440" s="56">
        <v>45542</v>
      </c>
      <c r="B1440" s="57"/>
      <c r="C1440" s="57" t="s">
        <v>3107</v>
      </c>
      <c r="D1440" s="57" t="s">
        <v>2896</v>
      </c>
      <c r="E1440" s="57" t="s">
        <v>880</v>
      </c>
      <c r="F1440" s="58" t="str">
        <f>IFERROR(VLOOKUP(VENTAS[[#This Row],[Código del producto Vendido]],STOCK[],5,FALSE),"-")</f>
        <v xml:space="preserve"> Top Básico Business </v>
      </c>
      <c r="G1440" s="58">
        <v>1</v>
      </c>
      <c r="H1440" s="59">
        <v>10</v>
      </c>
      <c r="I1440" s="59">
        <f>VENTAS[[#This Row],[Cantidad]]*VENTAS[[#This Row],[Precio Venta]]</f>
        <v>10</v>
      </c>
      <c r="J1440" s="59">
        <f>IF(VENTAS[[#This Row],[Nombre del Gestor]]&gt;1,  VENTAS[[#This Row],[Total]]*10%, 0)</f>
        <v>1</v>
      </c>
      <c r="K1440" s="59">
        <f>IFERROR(VLOOKUP(VENTAS[[#This Row],[Código del producto Vendido]],STOCK[],16,FALSE)*VENTAS[[#This Row],[Cantidad]] + VLOOKUP(VENTAS[[#This Row],[Código del producto Vendido]],STOCK[],19,FALSE)*VENTAS[[#This Row],[Cantidad]],VENTAS[[#This Row],[Total]])</f>
        <v>6.7840909090909083</v>
      </c>
      <c r="L1440" s="59">
        <f>VENTAS[[#This Row],[Total]]-VENTAS[[#This Row],[Comisión 10%]]-VENTAS[[#This Row],[Costo SIN Comision]]</f>
        <v>2.2159090909090917</v>
      </c>
      <c r="M1440" s="59"/>
    </row>
    <row r="1441" spans="1:13" ht="20" customHeight="1">
      <c r="A1441" s="56">
        <v>45539</v>
      </c>
      <c r="B1441" s="57"/>
      <c r="C1441" s="57" t="s">
        <v>3108</v>
      </c>
      <c r="D1441" s="57" t="s">
        <v>226</v>
      </c>
      <c r="E1441" s="57" t="s">
        <v>1098</v>
      </c>
      <c r="F1441" s="58" t="str">
        <f>IFERROR(VLOOKUP(VENTAS[[#This Row],[Código del producto Vendido]],STOCK[],5,FALSE),"-")</f>
        <v xml:space="preserve">Jean skinny oscuro </v>
      </c>
      <c r="G1441" s="58">
        <v>2</v>
      </c>
      <c r="H1441" s="59">
        <v>27</v>
      </c>
      <c r="I1441" s="59">
        <f>VENTAS[[#This Row],[Cantidad]]*VENTAS[[#This Row],[Precio Venta]]</f>
        <v>54</v>
      </c>
      <c r="J1441" s="59">
        <f>IF(VENTAS[[#This Row],[Nombre del Gestor]]&gt;1,  VENTAS[[#This Row],[Total]]*10%, 0)</f>
        <v>5.4</v>
      </c>
      <c r="K1441" s="59">
        <f>IFERROR(VLOOKUP(VENTAS[[#This Row],[Código del producto Vendido]],STOCK[],16,FALSE)*VENTAS[[#This Row],[Cantidad]] + VLOOKUP(VENTAS[[#This Row],[Código del producto Vendido]],STOCK[],19,FALSE)*VENTAS[[#This Row],[Cantidad]],VENTAS[[#This Row],[Total]])</f>
        <v>41.58</v>
      </c>
      <c r="L1441" s="59">
        <f>VENTAS[[#This Row],[Total]]-VENTAS[[#This Row],[Comisión 10%]]-VENTAS[[#This Row],[Costo SIN Comision]]</f>
        <v>7.0200000000000031</v>
      </c>
      <c r="M1441" s="59"/>
    </row>
    <row r="1442" spans="1:13" ht="20" customHeight="1">
      <c r="A1442" s="56">
        <v>45539</v>
      </c>
      <c r="B1442" s="57"/>
      <c r="C1442" s="57" t="s">
        <v>3108</v>
      </c>
      <c r="D1442" s="57" t="s">
        <v>226</v>
      </c>
      <c r="E1442" s="57" t="s">
        <v>1090</v>
      </c>
      <c r="F1442" s="58" t="str">
        <f>IFERROR(VLOOKUP(VENTAS[[#This Row],[Código del producto Vendido]],STOCK[],5,FALSE),"-")</f>
        <v>Top negro de cuello V con encaje</v>
      </c>
      <c r="G1442" s="58">
        <v>1</v>
      </c>
      <c r="H1442" s="59">
        <v>11</v>
      </c>
      <c r="I1442" s="59">
        <f>VENTAS[[#This Row],[Cantidad]]*VENTAS[[#This Row],[Precio Venta]]</f>
        <v>11</v>
      </c>
      <c r="J1442" s="59">
        <f>IF(VENTAS[[#This Row],[Nombre del Gestor]]&gt;1,  VENTAS[[#This Row],[Total]]*10%, 0)</f>
        <v>1.1000000000000001</v>
      </c>
      <c r="K1442" s="59">
        <f>IFERROR(VLOOKUP(VENTAS[[#This Row],[Código del producto Vendido]],STOCK[],16,FALSE)*VENTAS[[#This Row],[Cantidad]] + VLOOKUP(VENTAS[[#This Row],[Código del producto Vendido]],STOCK[],19,FALSE)*VENTAS[[#This Row],[Cantidad]],VENTAS[[#This Row],[Total]])</f>
        <v>8.09</v>
      </c>
      <c r="L1442" s="59">
        <f>VENTAS[[#This Row],[Total]]-VENTAS[[#This Row],[Comisión 10%]]-VENTAS[[#This Row],[Costo SIN Comision]]</f>
        <v>1.8100000000000005</v>
      </c>
      <c r="M1442" s="59"/>
    </row>
    <row r="1443" spans="1:13" ht="20" customHeight="1">
      <c r="A1443" s="56">
        <v>45539</v>
      </c>
      <c r="B1443" s="57"/>
      <c r="C1443" s="57" t="s">
        <v>3108</v>
      </c>
      <c r="D1443" s="57" t="s">
        <v>226</v>
      </c>
      <c r="E1443" s="57" t="s">
        <v>1103</v>
      </c>
      <c r="F1443" s="58" t="str">
        <f>IFERROR(VLOOKUP(VENTAS[[#This Row],[Código del producto Vendido]],STOCK[],5,FALSE),"-")</f>
        <v>Jean ajustado Claro</v>
      </c>
      <c r="G1443" s="58">
        <v>2</v>
      </c>
      <c r="H1443" s="59">
        <v>27</v>
      </c>
      <c r="I1443" s="59">
        <f>VENTAS[[#This Row],[Cantidad]]*VENTAS[[#This Row],[Precio Venta]]</f>
        <v>54</v>
      </c>
      <c r="J1443" s="59">
        <f>IF(VENTAS[[#This Row],[Nombre del Gestor]]&gt;1,  VENTAS[[#This Row],[Total]]*10%, 0)</f>
        <v>5.4</v>
      </c>
      <c r="K1443" s="59">
        <f>IFERROR(VLOOKUP(VENTAS[[#This Row],[Código del producto Vendido]],STOCK[],16,FALSE)*VENTAS[[#This Row],[Cantidad]] + VLOOKUP(VENTAS[[#This Row],[Código del producto Vendido]],STOCK[],19,FALSE)*VENTAS[[#This Row],[Cantidad]],VENTAS[[#This Row],[Total]])</f>
        <v>47.58</v>
      </c>
      <c r="L1443" s="59">
        <f>VENTAS[[#This Row],[Total]]-VENTAS[[#This Row],[Comisión 10%]]-VENTAS[[#This Row],[Costo SIN Comision]]</f>
        <v>1.0200000000000031</v>
      </c>
      <c r="M1443" s="59"/>
    </row>
    <row r="1444" spans="1:13" ht="20" customHeight="1">
      <c r="A1444" s="56">
        <v>45539</v>
      </c>
      <c r="B1444" s="57"/>
      <c r="C1444" s="57" t="s">
        <v>3108</v>
      </c>
      <c r="D1444" s="57" t="s">
        <v>226</v>
      </c>
      <c r="E1444" s="57" t="s">
        <v>2680</v>
      </c>
      <c r="F1444" s="58" t="str">
        <f>IFERROR(VLOOKUP(VENTAS[[#This Row],[Código del producto Vendido]],STOCK[],5,FALSE),"-")</f>
        <v>Pullover corto unicolor carmelita</v>
      </c>
      <c r="G1444" s="58">
        <v>1</v>
      </c>
      <c r="H1444" s="59">
        <v>9</v>
      </c>
      <c r="I1444" s="59">
        <f>VENTAS[[#This Row],[Cantidad]]*VENTAS[[#This Row],[Precio Venta]]</f>
        <v>9</v>
      </c>
      <c r="J1444" s="59">
        <f>IF(VENTAS[[#This Row],[Nombre del Gestor]]&gt;1,  VENTAS[[#This Row],[Total]]*10%, 0)</f>
        <v>0.9</v>
      </c>
      <c r="K1444" s="59">
        <f>IFERROR(VLOOKUP(VENTAS[[#This Row],[Código del producto Vendido]],STOCK[],16,FALSE)*VENTAS[[#This Row],[Cantidad]] + VLOOKUP(VENTAS[[#This Row],[Código del producto Vendido]],STOCK[],19,FALSE)*VENTAS[[#This Row],[Cantidad]],VENTAS[[#This Row],[Total]])</f>
        <v>4.32</v>
      </c>
      <c r="L1444" s="59">
        <f>VENTAS[[#This Row],[Total]]-VENTAS[[#This Row],[Comisión 10%]]-VENTAS[[#This Row],[Costo SIN Comision]]</f>
        <v>3.7799999999999994</v>
      </c>
      <c r="M1444" s="59"/>
    </row>
    <row r="1445" spans="1:13" ht="20" customHeight="1">
      <c r="A1445" s="56">
        <v>45539</v>
      </c>
      <c r="B1445" s="57"/>
      <c r="C1445" s="57" t="s">
        <v>3108</v>
      </c>
      <c r="D1445" s="57" t="s">
        <v>226</v>
      </c>
      <c r="E1445" s="57" t="s">
        <v>2688</v>
      </c>
      <c r="F1445" s="58" t="str">
        <f>IFERROR(VLOOKUP(VENTAS[[#This Row],[Código del producto Vendido]],STOCK[],5,FALSE),"-")</f>
        <v>Pullover corto unicolor beige</v>
      </c>
      <c r="G1445" s="58">
        <v>1</v>
      </c>
      <c r="H1445" s="59">
        <v>9</v>
      </c>
      <c r="I1445" s="59">
        <f>VENTAS[[#This Row],[Cantidad]]*VENTAS[[#This Row],[Precio Venta]]</f>
        <v>9</v>
      </c>
      <c r="J1445" s="59">
        <f>IF(VENTAS[[#This Row],[Nombre del Gestor]]&gt;1,  VENTAS[[#This Row],[Total]]*10%, 0)</f>
        <v>0.9</v>
      </c>
      <c r="K1445" s="59">
        <f>IFERROR(VLOOKUP(VENTAS[[#This Row],[Código del producto Vendido]],STOCK[],16,FALSE)*VENTAS[[#This Row],[Cantidad]] + VLOOKUP(VENTAS[[#This Row],[Código del producto Vendido]],STOCK[],19,FALSE)*VENTAS[[#This Row],[Cantidad]],VENTAS[[#This Row],[Total]])</f>
        <v>4.32</v>
      </c>
      <c r="L1445" s="59">
        <f>VENTAS[[#This Row],[Total]]-VENTAS[[#This Row],[Comisión 10%]]-VENTAS[[#This Row],[Costo SIN Comision]]</f>
        <v>3.7799999999999994</v>
      </c>
      <c r="M1445" s="59"/>
    </row>
    <row r="1446" spans="1:13" ht="20" customHeight="1">
      <c r="A1446" s="56">
        <v>45538</v>
      </c>
      <c r="B1446" s="57"/>
      <c r="C1446" s="57" t="s">
        <v>3109</v>
      </c>
      <c r="D1446" s="57" t="s">
        <v>2500</v>
      </c>
      <c r="E1446" s="57" t="s">
        <v>1462</v>
      </c>
      <c r="F1446" s="58" t="str">
        <f>IFERROR(VLOOKUP(VENTAS[[#This Row],[Código del producto Vendido]],STOCK[],5,FALSE),"-")</f>
        <v>Vestido Frente Drapeado Negro y Blanco</v>
      </c>
      <c r="G1446" s="58">
        <v>1</v>
      </c>
      <c r="H1446" s="59">
        <v>30</v>
      </c>
      <c r="I1446" s="59">
        <f>VENTAS[[#This Row],[Cantidad]]*VENTAS[[#This Row],[Precio Venta]]</f>
        <v>30</v>
      </c>
      <c r="J1446" s="59">
        <f>IF(VENTAS[[#This Row],[Nombre del Gestor]]&gt;1,  VENTAS[[#This Row],[Total]]*10%, 0)</f>
        <v>3</v>
      </c>
      <c r="K1446" s="59">
        <f>IFERROR(VLOOKUP(VENTAS[[#This Row],[Código del producto Vendido]],STOCK[],16,FALSE)*VENTAS[[#This Row],[Cantidad]] + VLOOKUP(VENTAS[[#This Row],[Código del producto Vendido]],STOCK[],19,FALSE)*VENTAS[[#This Row],[Cantidad]],VENTAS[[#This Row],[Total]])</f>
        <v>11.4</v>
      </c>
      <c r="L1446" s="59">
        <f>VENTAS[[#This Row],[Total]]-VENTAS[[#This Row],[Comisión 10%]]-VENTAS[[#This Row],[Costo SIN Comision]]</f>
        <v>15.6</v>
      </c>
      <c r="M1446" s="59"/>
    </row>
    <row r="1447" spans="1:13" ht="20" customHeight="1">
      <c r="A1447" s="56">
        <v>45537</v>
      </c>
      <c r="B1447" s="57"/>
      <c r="C1447" s="57"/>
      <c r="D1447" s="57" t="s">
        <v>2907</v>
      </c>
      <c r="E1447" s="57" t="s">
        <v>2596</v>
      </c>
      <c r="F1447" s="58" t="str">
        <f>IFERROR(VLOOKUP(VENTAS[[#This Row],[Código del producto Vendido]],STOCK[],5,FALSE),"-")</f>
        <v>Sandalias carmelitas de moda con correa de velcro</v>
      </c>
      <c r="G1447" s="58">
        <v>1</v>
      </c>
      <c r="H1447" s="59">
        <v>35</v>
      </c>
      <c r="I1447" s="59">
        <f>VENTAS[[#This Row],[Cantidad]]*VENTAS[[#This Row],[Precio Venta]]</f>
        <v>35</v>
      </c>
      <c r="J1447" s="59">
        <f>IF(VENTAS[[#This Row],[Nombre del Gestor]]&gt;1,  VENTAS[[#This Row],[Total]]*10%, 0)</f>
        <v>3.5</v>
      </c>
      <c r="K1447" s="59">
        <f>IFERROR(VLOOKUP(VENTAS[[#This Row],[Código del producto Vendido]],STOCK[],16,FALSE)*VENTAS[[#This Row],[Cantidad]] + VLOOKUP(VENTAS[[#This Row],[Código del producto Vendido]],STOCK[],19,FALSE)*VENTAS[[#This Row],[Cantidad]],VENTAS[[#This Row],[Total]])</f>
        <v>19.47</v>
      </c>
      <c r="L1447" s="59">
        <f>VENTAS[[#This Row],[Total]]-VENTAS[[#This Row],[Comisión 10%]]-VENTAS[[#This Row],[Costo SIN Comision]]</f>
        <v>12.030000000000001</v>
      </c>
      <c r="M1447" s="59"/>
    </row>
    <row r="1448" spans="1:13" ht="20" customHeight="1">
      <c r="A1448" s="56"/>
      <c r="B1448" s="57"/>
      <c r="C1448" s="57"/>
      <c r="D1448" s="57" t="s">
        <v>3110</v>
      </c>
      <c r="E1448" s="57" t="s">
        <v>2329</v>
      </c>
      <c r="F1448" s="58" t="str">
        <f>IFERROR(VLOOKUP(VENTAS[[#This Row],[Código del producto Vendido]],STOCK[],5,FALSE),"-")</f>
        <v>Bolso de lona en bloque de color</v>
      </c>
      <c r="G1448" s="58">
        <v>1</v>
      </c>
      <c r="H1448" s="59">
        <v>10.8</v>
      </c>
      <c r="I1448" s="59">
        <f>VENTAS[[#This Row],[Cantidad]]*VENTAS[[#This Row],[Precio Venta]]</f>
        <v>10.8</v>
      </c>
      <c r="J1448" s="59">
        <f>IF(VENTAS[[#This Row],[Nombre del Gestor]]&gt;1,  VENTAS[[#This Row],[Total]]*10%, 0)</f>
        <v>1.08</v>
      </c>
      <c r="K1448" s="59">
        <f>IFERROR(VLOOKUP(VENTAS[[#This Row],[Código del producto Vendido]],STOCK[],16,FALSE)*VENTAS[[#This Row],[Cantidad]] + VLOOKUP(VENTAS[[#This Row],[Código del producto Vendido]],STOCK[],19,FALSE)*VENTAS[[#This Row],[Cantidad]],VENTAS[[#This Row],[Total]])</f>
        <v>5.54</v>
      </c>
      <c r="L1448" s="59">
        <f>VENTAS[[#This Row],[Total]]-VENTAS[[#This Row],[Comisión 10%]]-VENTAS[[#This Row],[Costo SIN Comision]]</f>
        <v>4.1800000000000006</v>
      </c>
      <c r="M1448" s="59"/>
    </row>
    <row r="1449" spans="1:13" ht="20" customHeight="1">
      <c r="A1449" s="56"/>
      <c r="B1449" s="57"/>
      <c r="C1449" s="57"/>
      <c r="D1449" s="57" t="s">
        <v>2896</v>
      </c>
      <c r="E1449" s="57" t="s">
        <v>2698</v>
      </c>
      <c r="F1449" s="58" t="str">
        <f>IFERROR(VLOOKUP(VENTAS[[#This Row],[Código del producto Vendido]],STOCK[],5,FALSE),"-")</f>
        <v>Pullover largo unicolor tela traslúcida negro</v>
      </c>
      <c r="G1449" s="58">
        <v>1</v>
      </c>
      <c r="H1449" s="59">
        <v>10</v>
      </c>
      <c r="I1449" s="59">
        <f>VENTAS[[#This Row],[Cantidad]]*VENTAS[[#This Row],[Precio Venta]]</f>
        <v>10</v>
      </c>
      <c r="J1449" s="59">
        <f>IF(VENTAS[[#This Row],[Nombre del Gestor]]&gt;1,  VENTAS[[#This Row],[Total]]*10%, 0)</f>
        <v>1</v>
      </c>
      <c r="K1449" s="59">
        <f>IFERROR(VLOOKUP(VENTAS[[#This Row],[Código del producto Vendido]],STOCK[],16,FALSE)*VENTAS[[#This Row],[Cantidad]] + VLOOKUP(VENTAS[[#This Row],[Código del producto Vendido]],STOCK[],19,FALSE)*VENTAS[[#This Row],[Cantidad]],VENTAS[[#This Row],[Total]])</f>
        <v>4.32</v>
      </c>
      <c r="L1449" s="59">
        <f>VENTAS[[#This Row],[Total]]-VENTAS[[#This Row],[Comisión 10%]]-VENTAS[[#This Row],[Costo SIN Comision]]</f>
        <v>4.68</v>
      </c>
      <c r="M1449" s="59"/>
    </row>
    <row r="1450" spans="1:13" ht="20" customHeight="1">
      <c r="A1450" s="56"/>
      <c r="B1450" s="57"/>
      <c r="C1450" s="57"/>
      <c r="D1450" s="57" t="s">
        <v>2896</v>
      </c>
      <c r="E1450" s="57" t="s">
        <v>2984</v>
      </c>
      <c r="F1450" s="58" t="str">
        <f>IFERROR(VLOOKUP(VENTAS[[#This Row],[Código del producto Vendido]],STOCK[],5,FALSE),"-")</f>
        <v>Pullover largo unicolor tela traslúcida terracota</v>
      </c>
      <c r="G1450" s="58">
        <v>1</v>
      </c>
      <c r="H1450" s="59">
        <v>10</v>
      </c>
      <c r="I1450" s="59">
        <f>VENTAS[[#This Row],[Cantidad]]*VENTAS[[#This Row],[Precio Venta]]</f>
        <v>10</v>
      </c>
      <c r="J1450" s="59">
        <f>IF(VENTAS[[#This Row],[Nombre del Gestor]]&gt;1,  VENTAS[[#This Row],[Total]]*10%, 0)</f>
        <v>1</v>
      </c>
      <c r="K1450" s="59">
        <f>IFERROR(VLOOKUP(VENTAS[[#This Row],[Código del producto Vendido]],STOCK[],16,FALSE)*VENTAS[[#This Row],[Cantidad]] + VLOOKUP(VENTAS[[#This Row],[Código del producto Vendido]],STOCK[],19,FALSE)*VENTAS[[#This Row],[Cantidad]],VENTAS[[#This Row],[Total]])</f>
        <v>4.32</v>
      </c>
      <c r="L1450" s="59">
        <f>VENTAS[[#This Row],[Total]]-VENTAS[[#This Row],[Comisión 10%]]-VENTAS[[#This Row],[Costo SIN Comision]]</f>
        <v>4.68</v>
      </c>
      <c r="M1450" s="59"/>
    </row>
    <row r="1451" spans="1:13" ht="20" customHeight="1">
      <c r="A1451" s="56"/>
      <c r="B1451" s="57"/>
      <c r="C1451" s="57"/>
      <c r="D1451" s="57" t="s">
        <v>2896</v>
      </c>
      <c r="E1451" s="57" t="s">
        <v>2986</v>
      </c>
      <c r="F1451" s="58" t="str">
        <f>IFERROR(VLOOKUP(VENTAS[[#This Row],[Código del producto Vendido]],STOCK[],5,FALSE),"-")</f>
        <v>Pullover largo unicolor tela traslúcida beige</v>
      </c>
      <c r="G1451" s="58">
        <v>1</v>
      </c>
      <c r="H1451" s="59">
        <v>10</v>
      </c>
      <c r="I1451" s="59">
        <f>VENTAS[[#This Row],[Cantidad]]*VENTAS[[#This Row],[Precio Venta]]</f>
        <v>10</v>
      </c>
      <c r="J1451" s="59">
        <f>IF(VENTAS[[#This Row],[Nombre del Gestor]]&gt;1,  VENTAS[[#This Row],[Total]]*10%, 0)</f>
        <v>1</v>
      </c>
      <c r="K1451" s="59">
        <f>IFERROR(VLOOKUP(VENTAS[[#This Row],[Código del producto Vendido]],STOCK[],16,FALSE)*VENTAS[[#This Row],[Cantidad]] + VLOOKUP(VENTAS[[#This Row],[Código del producto Vendido]],STOCK[],19,FALSE)*VENTAS[[#This Row],[Cantidad]],VENTAS[[#This Row],[Total]])</f>
        <v>4.32</v>
      </c>
      <c r="L1451" s="59">
        <f>VENTAS[[#This Row],[Total]]-VENTAS[[#This Row],[Comisión 10%]]-VENTAS[[#This Row],[Costo SIN Comision]]</f>
        <v>4.68</v>
      </c>
      <c r="M1451" s="59"/>
    </row>
    <row r="1452" spans="1:13" ht="20" customHeight="1">
      <c r="A1452" s="56">
        <v>45544</v>
      </c>
      <c r="B1452" s="57"/>
      <c r="C1452" s="57"/>
      <c r="D1452" s="57" t="s">
        <v>2516</v>
      </c>
      <c r="E1452" s="57" t="s">
        <v>2974</v>
      </c>
      <c r="F1452" s="58" t="str">
        <f>IFERROR(VLOOKUP(VENTAS[[#This Row],[Código del producto Vendido]],STOCK[],5,FALSE),"-")</f>
        <v>Chaleco Healter color crema y botones coral H&amp;M</v>
      </c>
      <c r="G1452" s="58">
        <v>1</v>
      </c>
      <c r="H1452" s="59">
        <v>30</v>
      </c>
      <c r="I1452" s="59">
        <f>VENTAS[[#This Row],[Cantidad]]*VENTAS[[#This Row],[Precio Venta]]</f>
        <v>30</v>
      </c>
      <c r="J1452" s="59">
        <f>IF(VENTAS[[#This Row],[Nombre del Gestor]]&gt;1,  VENTAS[[#This Row],[Total]]*10%, 0)</f>
        <v>3</v>
      </c>
      <c r="K1452" s="59">
        <f>IFERROR(VLOOKUP(VENTAS[[#This Row],[Código del producto Vendido]],STOCK[],16,FALSE)*VENTAS[[#This Row],[Cantidad]] + VLOOKUP(VENTAS[[#This Row],[Código del producto Vendido]],STOCK[],19,FALSE)*VENTAS[[#This Row],[Cantidad]],VENTAS[[#This Row],[Total]])</f>
        <v>19</v>
      </c>
      <c r="L1452" s="59">
        <f>VENTAS[[#This Row],[Total]]-VENTAS[[#This Row],[Comisión 10%]]-VENTAS[[#This Row],[Costo SIN Comision]]</f>
        <v>8</v>
      </c>
      <c r="M1452" s="59"/>
    </row>
    <row r="1453" spans="1:13" ht="20" customHeight="1">
      <c r="A1453" s="56">
        <v>45544</v>
      </c>
      <c r="B1453" s="57"/>
      <c r="C1453" s="57"/>
      <c r="D1453" s="57" t="s">
        <v>2516</v>
      </c>
      <c r="E1453" s="57" t="s">
        <v>2355</v>
      </c>
      <c r="F1453" s="58" t="str">
        <f>IFERROR(VLOOKUP(VENTAS[[#This Row],[Código del producto Vendido]],STOCK[],5,FALSE),"-")</f>
        <v>Espejuelos rectangulares unisex</v>
      </c>
      <c r="G1453" s="58">
        <v>1</v>
      </c>
      <c r="H1453" s="59">
        <v>10</v>
      </c>
      <c r="I1453" s="59">
        <f>VENTAS[[#This Row],[Cantidad]]*VENTAS[[#This Row],[Precio Venta]]</f>
        <v>10</v>
      </c>
      <c r="J1453" s="59">
        <f>IF(VENTAS[[#This Row],[Nombre del Gestor]]&gt;1,  VENTAS[[#This Row],[Total]]*10%, 0)</f>
        <v>1</v>
      </c>
      <c r="K1453" s="59">
        <f>IFERROR(VLOOKUP(VENTAS[[#This Row],[Código del producto Vendido]],STOCK[],16,FALSE)*VENTAS[[#This Row],[Cantidad]] + VLOOKUP(VENTAS[[#This Row],[Código del producto Vendido]],STOCK[],19,FALSE)*VENTAS[[#This Row],[Cantidad]],VENTAS[[#This Row],[Total]])</f>
        <v>6.3312499999999998</v>
      </c>
      <c r="L1453" s="59">
        <f>VENTAS[[#This Row],[Total]]-VENTAS[[#This Row],[Comisión 10%]]-VENTAS[[#This Row],[Costo SIN Comision]]</f>
        <v>2.6687500000000002</v>
      </c>
      <c r="M1453" s="59"/>
    </row>
    <row r="1454" spans="1:13" ht="20" customHeight="1">
      <c r="A1454" s="56"/>
      <c r="B1454" s="57"/>
      <c r="C1454" s="57" t="s">
        <v>2027</v>
      </c>
      <c r="D1454" s="57"/>
      <c r="E1454" s="57" t="s">
        <v>805</v>
      </c>
      <c r="F1454" s="58" t="str">
        <f>IFERROR(VLOOKUP(VENTAS[[#This Row],[Código del producto Vendido]],STOCK[],5,FALSE),"-")</f>
        <v>Visera rosa</v>
      </c>
      <c r="G1454" s="58">
        <v>1</v>
      </c>
      <c r="H1454" s="59">
        <v>0</v>
      </c>
      <c r="I1454" s="59">
        <f>VENTAS[[#This Row],[Cantidad]]*VENTAS[[#This Row],[Precio Venta]]</f>
        <v>0</v>
      </c>
      <c r="J1454" s="59">
        <f>IF(VENTAS[[#This Row],[Nombre del Gestor]]&gt;1,  VENTAS[[#This Row],[Total]]*10%, 0)</f>
        <v>0</v>
      </c>
      <c r="K1454" s="59">
        <f>IFERROR(VLOOKUP(VENTAS[[#This Row],[Código del producto Vendido]],STOCK[],16,FALSE)*VENTAS[[#This Row],[Cantidad]] + VLOOKUP(VENTAS[[#This Row],[Código del producto Vendido]],STOCK[],19,FALSE)*VENTAS[[#This Row],[Cantidad]],VENTAS[[#This Row],[Total]])</f>
        <v>11.555555555555555</v>
      </c>
      <c r="L1454" s="59">
        <f>VENTAS[[#This Row],[Total]]-VENTAS[[#This Row],[Comisión 10%]]-VENTAS[[#This Row],[Costo SIN Comision]]</f>
        <v>-11.555555555555555</v>
      </c>
      <c r="M1454" s="59"/>
    </row>
    <row r="1455" spans="1:13" ht="20" customHeight="1">
      <c r="A1455" s="56">
        <v>45557</v>
      </c>
      <c r="B1455" s="57"/>
      <c r="C1455" s="57" t="s">
        <v>3449</v>
      </c>
      <c r="D1455" s="57" t="s">
        <v>2488</v>
      </c>
      <c r="E1455" s="57" t="s">
        <v>2756</v>
      </c>
      <c r="F1455" s="58" t="str">
        <f>IFERROR(VLOOKUP(VENTAS[[#This Row],[Código del producto Vendido]],STOCK[],5,FALSE),"-")</f>
        <v>Vestido Blanco en Bordado Inglés</v>
      </c>
      <c r="G1455" s="58">
        <v>1</v>
      </c>
      <c r="H1455" s="59">
        <v>25</v>
      </c>
      <c r="I1455" s="59">
        <f>VENTAS[[#This Row],[Cantidad]]*VENTAS[[#This Row],[Precio Venta]]</f>
        <v>25</v>
      </c>
      <c r="J1455" s="59">
        <f>IF(VENTAS[[#This Row],[Nombre del Gestor]]&gt;1,  VENTAS[[#This Row],[Total]]*10%, 0)</f>
        <v>2.5</v>
      </c>
      <c r="K1455" s="59">
        <f>IFERROR(VLOOKUP(VENTAS[[#This Row],[Código del producto Vendido]],STOCK[],16,FALSE)*VENTAS[[#This Row],[Cantidad]] + VLOOKUP(VENTAS[[#This Row],[Código del producto Vendido]],STOCK[],19,FALSE)*VENTAS[[#This Row],[Cantidad]],VENTAS[[#This Row],[Total]])</f>
        <v>13.48</v>
      </c>
      <c r="L1455" s="59">
        <f>VENTAS[[#This Row],[Total]]-VENTAS[[#This Row],[Comisión 10%]]-VENTAS[[#This Row],[Costo SIN Comision]]</f>
        <v>9.02</v>
      </c>
      <c r="M1455" s="59"/>
    </row>
    <row r="1456" spans="1:13" ht="20" customHeight="1">
      <c r="A1456" s="56"/>
      <c r="B1456" s="57"/>
      <c r="C1456" s="57" t="s">
        <v>3401</v>
      </c>
      <c r="D1456" s="57" t="s">
        <v>2516</v>
      </c>
      <c r="E1456" s="57" t="s">
        <v>3067</v>
      </c>
      <c r="F1456" s="58" t="str">
        <f>IFERROR(VLOOKUP(VENTAS[[#This Row],[Código del producto Vendido]],STOCK[],5,FALSE),"-")</f>
        <v>Sandalias planas de moda de punta cuadrada (encargo)</v>
      </c>
      <c r="G1456" s="58">
        <v>1</v>
      </c>
      <c r="H1456" s="59">
        <v>12</v>
      </c>
      <c r="I1456" s="59">
        <f>VENTAS[[#This Row],[Cantidad]]*VENTAS[[#This Row],[Precio Venta]]</f>
        <v>12</v>
      </c>
      <c r="J1456" s="59">
        <f>IF(VENTAS[[#This Row],[Nombre del Gestor]]&gt;1,  VENTAS[[#This Row],[Total]]*10%, 0)</f>
        <v>1.2000000000000002</v>
      </c>
      <c r="K1456" s="59">
        <f>IFERROR(VLOOKUP(VENTAS[[#This Row],[Código del producto Vendido]],STOCK[],16,FALSE)*VENTAS[[#This Row],[Cantidad]] + VLOOKUP(VENTAS[[#This Row],[Código del producto Vendido]],STOCK[],19,FALSE)*VENTAS[[#This Row],[Cantidad]],VENTAS[[#This Row],[Total]])</f>
        <v>8.34</v>
      </c>
      <c r="L1456" s="59">
        <f>VENTAS[[#This Row],[Total]]-VENTAS[[#This Row],[Comisión 10%]]-VENTAS[[#This Row],[Costo SIN Comision]]</f>
        <v>2.4600000000000009</v>
      </c>
      <c r="M1456" s="59"/>
    </row>
    <row r="1457" spans="1:13" ht="20" customHeight="1">
      <c r="A1457" s="56"/>
      <c r="B1457" s="57"/>
      <c r="C1457" s="57" t="s">
        <v>229</v>
      </c>
      <c r="D1457" s="57" t="s">
        <v>226</v>
      </c>
      <c r="E1457" s="57" t="s">
        <v>3071</v>
      </c>
      <c r="F1457" s="58" t="str">
        <f>IFERROR(VLOOKUP(VENTAS[[#This Row],[Código del producto Vendido]],STOCK[],5,FALSE),"-")</f>
        <v>Yoga Sexy Set Deportivo con abertura trasera color Albaricoque</v>
      </c>
      <c r="G1457" s="58">
        <v>1</v>
      </c>
      <c r="H1457" s="59">
        <v>35</v>
      </c>
      <c r="I1457" s="59">
        <f>VENTAS[[#This Row],[Cantidad]]*VENTAS[[#This Row],[Precio Venta]]</f>
        <v>35</v>
      </c>
      <c r="J1457" s="59">
        <f>IF(VENTAS[[#This Row],[Nombre del Gestor]]&gt;1,  VENTAS[[#This Row],[Total]]*10%, 0)</f>
        <v>3.5</v>
      </c>
      <c r="K1457" s="59">
        <f>IFERROR(VLOOKUP(VENTAS[[#This Row],[Código del producto Vendido]],STOCK[],16,FALSE)*VENTAS[[#This Row],[Cantidad]] + VLOOKUP(VENTAS[[#This Row],[Código del producto Vendido]],STOCK[],19,FALSE)*VENTAS[[#This Row],[Cantidad]],VENTAS[[#This Row],[Total]])</f>
        <v>14.52</v>
      </c>
      <c r="L1457" s="59">
        <f>VENTAS[[#This Row],[Total]]-VENTAS[[#This Row],[Comisión 10%]]-VENTAS[[#This Row],[Costo SIN Comision]]</f>
        <v>16.98</v>
      </c>
      <c r="M1457" s="59"/>
    </row>
    <row r="1458" spans="1:13" ht="20" customHeight="1">
      <c r="A1458" s="56">
        <v>45548</v>
      </c>
      <c r="B1458" s="57"/>
      <c r="C1458" s="57" t="s">
        <v>3435</v>
      </c>
      <c r="D1458" s="57" t="s">
        <v>2014</v>
      </c>
      <c r="E1458" s="57" t="s">
        <v>3085</v>
      </c>
      <c r="F1458" s="58" t="str">
        <f>IFERROR(VLOOKUP(VENTAS[[#This Row],[Código del producto Vendido]],STOCK[],5,FALSE),"-")</f>
        <v>Vestido semiformal de hombros torcidos color naranja</v>
      </c>
      <c r="G1458" s="58">
        <v>1</v>
      </c>
      <c r="H1458" s="59">
        <v>25</v>
      </c>
      <c r="I1458" s="59">
        <f>VENTAS[[#This Row],[Cantidad]]*VENTAS[[#This Row],[Precio Venta]]</f>
        <v>25</v>
      </c>
      <c r="J1458" s="59">
        <f>IF(VENTAS[[#This Row],[Nombre del Gestor]]&gt;1,  VENTAS[[#This Row],[Total]]*10%, 0)</f>
        <v>2.5</v>
      </c>
      <c r="K1458" s="59">
        <f>IFERROR(VLOOKUP(VENTAS[[#This Row],[Código del producto Vendido]],STOCK[],16,FALSE)*VENTAS[[#This Row],[Cantidad]] + VLOOKUP(VENTAS[[#This Row],[Código del producto Vendido]],STOCK[],19,FALSE)*VENTAS[[#This Row],[Cantidad]],VENTAS[[#This Row],[Total]])</f>
        <v>11.600000000000001</v>
      </c>
      <c r="L1458" s="59">
        <f>VENTAS[[#This Row],[Total]]-VENTAS[[#This Row],[Comisión 10%]]-VENTAS[[#This Row],[Costo SIN Comision]]</f>
        <v>10.899999999999999</v>
      </c>
      <c r="M1458" s="59"/>
    </row>
    <row r="1459" spans="1:13" ht="20" customHeight="1">
      <c r="A1459" s="56"/>
      <c r="B1459" s="57"/>
      <c r="C1459" s="57"/>
      <c r="D1459" s="57" t="s">
        <v>3404</v>
      </c>
      <c r="E1459" s="57" t="s">
        <v>2539</v>
      </c>
      <c r="F1459" s="58" t="str">
        <f>IFERROR(VLOOKUP(VENTAS[[#This Row],[Código del producto Vendido]],STOCK[],5,FALSE),"-")</f>
        <v>Camisa blanca en mezcla de algodón</v>
      </c>
      <c r="G1459" s="58">
        <v>1</v>
      </c>
      <c r="H1459" s="59">
        <v>25</v>
      </c>
      <c r="I1459" s="59">
        <f>VENTAS[[#This Row],[Cantidad]]*VENTAS[[#This Row],[Precio Venta]]</f>
        <v>25</v>
      </c>
      <c r="J1459" s="59">
        <f>IF(VENTAS[[#This Row],[Nombre del Gestor]]&gt;1,  VENTAS[[#This Row],[Total]]*10%, 0)</f>
        <v>2.5</v>
      </c>
      <c r="K1459" s="59">
        <f>IFERROR(VLOOKUP(VENTAS[[#This Row],[Código del producto Vendido]],STOCK[],16,FALSE)*VENTAS[[#This Row],[Cantidad]] + VLOOKUP(VENTAS[[#This Row],[Código del producto Vendido]],STOCK[],19,FALSE)*VENTAS[[#This Row],[Cantidad]],VENTAS[[#This Row],[Total]])</f>
        <v>17.780810810810813</v>
      </c>
      <c r="L1459" s="59">
        <f>VENTAS[[#This Row],[Total]]-VENTAS[[#This Row],[Comisión 10%]]-VENTAS[[#This Row],[Costo SIN Comision]]</f>
        <v>4.7191891891891871</v>
      </c>
      <c r="M1459" s="59"/>
    </row>
    <row r="1460" spans="1:13" ht="20" customHeight="1">
      <c r="A1460" s="56"/>
      <c r="B1460" s="57"/>
      <c r="C1460" s="57" t="s">
        <v>3405</v>
      </c>
      <c r="D1460" s="57" t="s">
        <v>1492</v>
      </c>
      <c r="E1460" s="57" t="s">
        <v>2276</v>
      </c>
      <c r="F1460" s="58" t="str">
        <f>IFERROR(VLOOKUP(VENTAS[[#This Row],[Código del producto Vendido]],STOCK[],5,FALSE),"-")</f>
        <v>Set de traje de baño elegante 2 piezas con adorno en forma de V</v>
      </c>
      <c r="G1460" s="58">
        <v>1</v>
      </c>
      <c r="H1460" s="59">
        <v>25</v>
      </c>
      <c r="I1460" s="59">
        <f>VENTAS[[#This Row],[Cantidad]]*VENTAS[[#This Row],[Precio Venta]]</f>
        <v>25</v>
      </c>
      <c r="J1460" s="59">
        <f>IF(VENTAS[[#This Row],[Nombre del Gestor]]&gt;1,  VENTAS[[#This Row],[Total]]*10%, 0)</f>
        <v>2.5</v>
      </c>
      <c r="K1460" s="59">
        <f>IFERROR(VLOOKUP(VENTAS[[#This Row],[Código del producto Vendido]],STOCK[],16,FALSE)*VENTAS[[#This Row],[Cantidad]] + VLOOKUP(VENTAS[[#This Row],[Código del producto Vendido]],STOCK[],19,FALSE)*VENTAS[[#This Row],[Cantidad]],VENTAS[[#This Row],[Total]])</f>
        <v>11.209999999999999</v>
      </c>
      <c r="L1460" s="59">
        <f>VENTAS[[#This Row],[Total]]-VENTAS[[#This Row],[Comisión 10%]]-VENTAS[[#This Row],[Costo SIN Comision]]</f>
        <v>11.290000000000001</v>
      </c>
      <c r="M1460" s="59"/>
    </row>
    <row r="1461" spans="1:13" ht="20" customHeight="1">
      <c r="A1461" s="56">
        <v>45553</v>
      </c>
      <c r="B1461" s="57"/>
      <c r="C1461" s="57" t="s">
        <v>3468</v>
      </c>
      <c r="D1461" s="57" t="s">
        <v>3406</v>
      </c>
      <c r="E1461" s="57" t="s">
        <v>2272</v>
      </c>
      <c r="F1461" s="58" t="str">
        <f>IFERROR(VLOOKUP(VENTAS[[#This Row],[Código del producto Vendido]],STOCK[],5,FALSE),"-")</f>
        <v>Flor TOTE fashion bag</v>
      </c>
      <c r="G1461" s="58">
        <v>1</v>
      </c>
      <c r="H1461" s="59">
        <v>10.8</v>
      </c>
      <c r="I1461" s="59">
        <f>VENTAS[[#This Row],[Cantidad]]*VENTAS[[#This Row],[Precio Venta]]</f>
        <v>10.8</v>
      </c>
      <c r="J1461" s="59">
        <f>IF(VENTAS[[#This Row],[Nombre del Gestor]]&gt;1,  VENTAS[[#This Row],[Total]]*10%, 0)</f>
        <v>1.08</v>
      </c>
      <c r="K1461" s="59">
        <f>IFERROR(VLOOKUP(VENTAS[[#This Row],[Código del producto Vendido]],STOCK[],16,FALSE)*VENTAS[[#This Row],[Cantidad]] + VLOOKUP(VENTAS[[#This Row],[Código del producto Vendido]],STOCK[],19,FALSE)*VENTAS[[#This Row],[Cantidad]],VENTAS[[#This Row],[Total]])</f>
        <v>3.77</v>
      </c>
      <c r="L1461" s="59">
        <f>VENTAS[[#This Row],[Total]]-VENTAS[[#This Row],[Comisión 10%]]-VENTAS[[#This Row],[Costo SIN Comision]]</f>
        <v>5.9500000000000011</v>
      </c>
      <c r="M1461" s="59"/>
    </row>
    <row r="1462" spans="1:13" ht="20" customHeight="1">
      <c r="A1462" s="56">
        <v>45548</v>
      </c>
      <c r="B1462" s="57"/>
      <c r="C1462" s="57" t="s">
        <v>3450</v>
      </c>
      <c r="D1462" s="57" t="s">
        <v>2488</v>
      </c>
      <c r="E1462" s="57" t="s">
        <v>1795</v>
      </c>
      <c r="F1462" s="58" t="str">
        <f>IFERROR(VLOOKUP(VENTAS[[#This Row],[Código del producto Vendido]],STOCK[],5,FALSE),"-")</f>
        <v xml:space="preserve">Pantalón en piel </v>
      </c>
      <c r="G1462" s="58">
        <v>1</v>
      </c>
      <c r="H1462" s="59">
        <v>25</v>
      </c>
      <c r="I1462" s="59">
        <f>VENTAS[[#This Row],[Cantidad]]*VENTAS[[#This Row],[Precio Venta]]</f>
        <v>25</v>
      </c>
      <c r="J1462" s="59">
        <f>IF(VENTAS[[#This Row],[Nombre del Gestor]]&gt;1,  VENTAS[[#This Row],[Total]]*10%, 0)</f>
        <v>2.5</v>
      </c>
      <c r="K1462" s="59">
        <f>IFERROR(VLOOKUP(VENTAS[[#This Row],[Código del producto Vendido]],STOCK[],16,FALSE)*VENTAS[[#This Row],[Cantidad]] + VLOOKUP(VENTAS[[#This Row],[Código del producto Vendido]],STOCK[],19,FALSE)*VENTAS[[#This Row],[Cantidad]],VENTAS[[#This Row],[Total]])</f>
        <v>11.790000000000001</v>
      </c>
      <c r="L1462" s="59">
        <f>VENTAS[[#This Row],[Total]]-VENTAS[[#This Row],[Comisión 10%]]-VENTAS[[#This Row],[Costo SIN Comision]]</f>
        <v>10.709999999999999</v>
      </c>
      <c r="M1462" s="59"/>
    </row>
    <row r="1463" spans="1:13" ht="20" customHeight="1">
      <c r="A1463" s="56">
        <v>45558</v>
      </c>
      <c r="B1463" s="57"/>
      <c r="C1463" s="57" t="s">
        <v>3432</v>
      </c>
      <c r="D1463" s="57" t="s">
        <v>2014</v>
      </c>
      <c r="E1463" s="57" t="s">
        <v>1794</v>
      </c>
      <c r="F1463" s="58" t="str">
        <f>IFERROR(VLOOKUP(VENTAS[[#This Row],[Código del producto Vendido]],STOCK[],5,FALSE),"-")</f>
        <v xml:space="preserve">Pantalón en piel </v>
      </c>
      <c r="G1463" s="58">
        <v>1</v>
      </c>
      <c r="H1463" s="59">
        <v>25</v>
      </c>
      <c r="I1463" s="59">
        <f>VENTAS[[#This Row],[Cantidad]]*VENTAS[[#This Row],[Precio Venta]]</f>
        <v>25</v>
      </c>
      <c r="J1463" s="59">
        <f>IF(VENTAS[[#This Row],[Nombre del Gestor]]&gt;1,  VENTAS[[#This Row],[Total]]*10%, 0)</f>
        <v>2.5</v>
      </c>
      <c r="K1463" s="59">
        <f>IFERROR(VLOOKUP(VENTAS[[#This Row],[Código del producto Vendido]],STOCK[],16,FALSE)*VENTAS[[#This Row],[Cantidad]] + VLOOKUP(VENTAS[[#This Row],[Código del producto Vendido]],STOCK[],19,FALSE)*VENTAS[[#This Row],[Cantidad]],VENTAS[[#This Row],[Total]])</f>
        <v>11.790000000000001</v>
      </c>
      <c r="L1463" s="59">
        <f>VENTAS[[#This Row],[Total]]-VENTAS[[#This Row],[Comisión 10%]]-VENTAS[[#This Row],[Costo SIN Comision]]</f>
        <v>10.709999999999999</v>
      </c>
      <c r="M1463" s="59"/>
    </row>
    <row r="1464" spans="1:13" ht="20" customHeight="1">
      <c r="A1464" s="56">
        <v>45558</v>
      </c>
      <c r="B1464" s="57"/>
      <c r="C1464" s="57" t="s">
        <v>3432</v>
      </c>
      <c r="D1464" s="57" t="s">
        <v>2014</v>
      </c>
      <c r="E1464" s="57" t="s">
        <v>1315</v>
      </c>
      <c r="F1464" s="58" t="str">
        <f>IFERROR(VLOOKUP(VENTAS[[#This Row],[Código del producto Vendido]],STOCK[],5,FALSE),"-")</f>
        <v xml:space="preserve">Falda satinada negra línea A </v>
      </c>
      <c r="G1464" s="58">
        <v>2</v>
      </c>
      <c r="H1464" s="59">
        <v>25</v>
      </c>
      <c r="I1464" s="59">
        <f>VENTAS[[#This Row],[Cantidad]]*VENTAS[[#This Row],[Precio Venta]]</f>
        <v>50</v>
      </c>
      <c r="J1464" s="59">
        <f>IF(VENTAS[[#This Row],[Nombre del Gestor]]&gt;1,  VENTAS[[#This Row],[Total]]*10%, 0)</f>
        <v>5</v>
      </c>
      <c r="K1464" s="59">
        <f>IFERROR(VLOOKUP(VENTAS[[#This Row],[Código del producto Vendido]],STOCK[],16,FALSE)*VENTAS[[#This Row],[Cantidad]] + VLOOKUP(VENTAS[[#This Row],[Código del producto Vendido]],STOCK[],19,FALSE)*VENTAS[[#This Row],[Cantidad]],VENTAS[[#This Row],[Total]])</f>
        <v>30</v>
      </c>
      <c r="L1464" s="59">
        <f>VENTAS[[#This Row],[Total]]-VENTAS[[#This Row],[Comisión 10%]]-VENTAS[[#This Row],[Costo SIN Comision]]</f>
        <v>15</v>
      </c>
      <c r="M1464" s="59"/>
    </row>
    <row r="1465" spans="1:13" ht="20" customHeight="1">
      <c r="A1465" s="56">
        <v>45558</v>
      </c>
      <c r="B1465" s="57"/>
      <c r="C1465" s="57" t="s">
        <v>3432</v>
      </c>
      <c r="D1465" s="57" t="s">
        <v>2014</v>
      </c>
      <c r="E1465" s="57" t="s">
        <v>2661</v>
      </c>
      <c r="F1465" s="58" t="str">
        <f>IFERROR(VLOOKUP(VENTAS[[#This Row],[Código del producto Vendido]],STOCK[],5,FALSE),"-")</f>
        <v>Camisa elegante de listas</v>
      </c>
      <c r="G1465" s="58">
        <v>1</v>
      </c>
      <c r="H1465" s="59">
        <v>22</v>
      </c>
      <c r="I1465" s="59">
        <f>VENTAS[[#This Row],[Cantidad]]*VENTAS[[#This Row],[Precio Venta]]</f>
        <v>22</v>
      </c>
      <c r="J1465" s="59">
        <f>IF(VENTAS[[#This Row],[Nombre del Gestor]]&gt;1,  VENTAS[[#This Row],[Total]]*10%, 0)</f>
        <v>2.2000000000000002</v>
      </c>
      <c r="K1465" s="59">
        <f>IFERROR(VLOOKUP(VENTAS[[#This Row],[Código del producto Vendido]],STOCK[],16,FALSE)*VENTAS[[#This Row],[Cantidad]] + VLOOKUP(VENTAS[[#This Row],[Código del producto Vendido]],STOCK[],19,FALSE)*VENTAS[[#This Row],[Cantidad]],VENTAS[[#This Row],[Total]])</f>
        <v>11.3</v>
      </c>
      <c r="L1465" s="59">
        <f>VENTAS[[#This Row],[Total]]-VENTAS[[#This Row],[Comisión 10%]]-VENTAS[[#This Row],[Costo SIN Comision]]</f>
        <v>8.5</v>
      </c>
      <c r="M1465" s="59"/>
    </row>
    <row r="1466" spans="1:13" ht="20" customHeight="1">
      <c r="A1466" s="56">
        <v>45553</v>
      </c>
      <c r="B1466" s="57"/>
      <c r="C1466" s="57" t="s">
        <v>3408</v>
      </c>
      <c r="D1466" s="57" t="s">
        <v>2014</v>
      </c>
      <c r="E1466" s="57" t="s">
        <v>2625</v>
      </c>
      <c r="F1466" s="58" t="str">
        <f>IFERROR(VLOOKUP(VENTAS[[#This Row],[Código del producto Vendido]],STOCK[],5,FALSE),"-")</f>
        <v>Zapatos elegantes de punta fina negros</v>
      </c>
      <c r="G1466" s="58">
        <v>1</v>
      </c>
      <c r="H1466" s="59">
        <v>40</v>
      </c>
      <c r="I1466" s="59">
        <f>VENTAS[[#This Row],[Cantidad]]*VENTAS[[#This Row],[Precio Venta]]</f>
        <v>40</v>
      </c>
      <c r="J1466" s="59">
        <f>IF(VENTAS[[#This Row],[Nombre del Gestor]]&gt;1,  VENTAS[[#This Row],[Total]]*10%, 0)</f>
        <v>4</v>
      </c>
      <c r="K1466" s="59">
        <f>IFERROR(VLOOKUP(VENTAS[[#This Row],[Código del producto Vendido]],STOCK[],16,FALSE)*VENTAS[[#This Row],[Cantidad]] + VLOOKUP(VENTAS[[#This Row],[Código del producto Vendido]],STOCK[],19,FALSE)*VENTAS[[#This Row],[Cantidad]],VENTAS[[#This Row],[Total]])</f>
        <v>21.114050000000002</v>
      </c>
      <c r="L1466" s="59">
        <f>VENTAS[[#This Row],[Total]]-VENTAS[[#This Row],[Comisión 10%]]-VENTAS[[#This Row],[Costo SIN Comision]]</f>
        <v>14.885949999999998</v>
      </c>
      <c r="M1466" s="59"/>
    </row>
    <row r="1467" spans="1:13" ht="20" customHeight="1">
      <c r="A1467" s="56">
        <v>45553</v>
      </c>
      <c r="B1467" s="57"/>
      <c r="C1467" s="57" t="s">
        <v>3408</v>
      </c>
      <c r="D1467" s="57" t="s">
        <v>2014</v>
      </c>
      <c r="E1467" s="57" t="s">
        <v>2540</v>
      </c>
      <c r="F1467" s="58" t="str">
        <f>IFERROR(VLOOKUP(VENTAS[[#This Row],[Código del producto Vendido]],STOCK[],5,FALSE),"-")</f>
        <v>Camisa blanca en mezcla de algodón</v>
      </c>
      <c r="G1467" s="58">
        <v>1</v>
      </c>
      <c r="H1467" s="59">
        <v>25</v>
      </c>
      <c r="I1467" s="59">
        <f>VENTAS[[#This Row],[Cantidad]]*VENTAS[[#This Row],[Precio Venta]]</f>
        <v>25</v>
      </c>
      <c r="J1467" s="59">
        <f>IF(VENTAS[[#This Row],[Nombre del Gestor]]&gt;1,  VENTAS[[#This Row],[Total]]*10%, 0)</f>
        <v>2.5</v>
      </c>
      <c r="K1467" s="59">
        <f>IFERROR(VLOOKUP(VENTAS[[#This Row],[Código del producto Vendido]],STOCK[],16,FALSE)*VENTAS[[#This Row],[Cantidad]] + VLOOKUP(VENTAS[[#This Row],[Código del producto Vendido]],STOCK[],19,FALSE)*VENTAS[[#This Row],[Cantidad]],VENTAS[[#This Row],[Total]])</f>
        <v>17.780810810810813</v>
      </c>
      <c r="L1467" s="59">
        <f>VENTAS[[#This Row],[Total]]-VENTAS[[#This Row],[Comisión 10%]]-VENTAS[[#This Row],[Costo SIN Comision]]</f>
        <v>4.7191891891891871</v>
      </c>
      <c r="M1467" s="59"/>
    </row>
    <row r="1468" spans="1:13" ht="20" customHeight="1">
      <c r="A1468" s="56">
        <v>45546</v>
      </c>
      <c r="B1468" s="57"/>
      <c r="C1468" s="57" t="s">
        <v>3409</v>
      </c>
      <c r="D1468" s="57" t="s">
        <v>2014</v>
      </c>
      <c r="E1468" s="57" t="s">
        <v>3086</v>
      </c>
      <c r="F1468" s="58" t="str">
        <f>IFERROR(VLOOKUP(VENTAS[[#This Row],[Código del producto Vendido]],STOCK[],5,FALSE),"-")</f>
        <v>Set de bikini estilo europeo blanco en tendencia</v>
      </c>
      <c r="G1468" s="58">
        <v>1</v>
      </c>
      <c r="H1468" s="59">
        <v>22</v>
      </c>
      <c r="I1468" s="59">
        <f>VENTAS[[#This Row],[Cantidad]]*VENTAS[[#This Row],[Precio Venta]]</f>
        <v>22</v>
      </c>
      <c r="J1468" s="59">
        <f>IF(VENTAS[[#This Row],[Nombre del Gestor]]&gt;1,  VENTAS[[#This Row],[Total]]*10%, 0)</f>
        <v>2.2000000000000002</v>
      </c>
      <c r="K1468" s="59">
        <f>IFERROR(VLOOKUP(VENTAS[[#This Row],[Código del producto Vendido]],STOCK[],16,FALSE)*VENTAS[[#This Row],[Cantidad]] + VLOOKUP(VENTAS[[#This Row],[Código del producto Vendido]],STOCK[],19,FALSE)*VENTAS[[#This Row],[Cantidad]],VENTAS[[#This Row],[Total]])</f>
        <v>13.23</v>
      </c>
      <c r="L1468" s="59">
        <f>VENTAS[[#This Row],[Total]]-VENTAS[[#This Row],[Comisión 10%]]-VENTAS[[#This Row],[Costo SIN Comision]]</f>
        <v>6.57</v>
      </c>
      <c r="M1468" s="59"/>
    </row>
    <row r="1469" spans="1:13" ht="20" customHeight="1">
      <c r="A1469" s="56">
        <v>45547</v>
      </c>
      <c r="B1469" s="57"/>
      <c r="C1469" s="57" t="s">
        <v>3410</v>
      </c>
      <c r="D1469" s="57" t="s">
        <v>2014</v>
      </c>
      <c r="E1469" s="57" t="s">
        <v>3093</v>
      </c>
      <c r="F1469" s="58" t="str">
        <f>IFERROR(VLOOKUP(VENTAS[[#This Row],[Código del producto Vendido]],STOCK[],5,FALSE),"-")</f>
        <v>Set de bikini de estilo europeo de moda color Oliva</v>
      </c>
      <c r="G1469" s="58">
        <v>1</v>
      </c>
      <c r="H1469" s="59">
        <v>22</v>
      </c>
      <c r="I1469" s="59">
        <f>VENTAS[[#This Row],[Cantidad]]*VENTAS[[#This Row],[Precio Venta]]</f>
        <v>22</v>
      </c>
      <c r="J1469" s="59">
        <f>IF(VENTAS[[#This Row],[Nombre del Gestor]]&gt;1,  VENTAS[[#This Row],[Total]]*10%, 0)</f>
        <v>2.2000000000000002</v>
      </c>
      <c r="K1469" s="59">
        <f>IFERROR(VLOOKUP(VENTAS[[#This Row],[Código del producto Vendido]],STOCK[],16,FALSE)*VENTAS[[#This Row],[Cantidad]] + VLOOKUP(VENTAS[[#This Row],[Código del producto Vendido]],STOCK[],19,FALSE)*VENTAS[[#This Row],[Cantidad]],VENTAS[[#This Row],[Total]])</f>
        <v>12.870000000000001</v>
      </c>
      <c r="L1469" s="59">
        <f>VENTAS[[#This Row],[Total]]-VENTAS[[#This Row],[Comisión 10%]]-VENTAS[[#This Row],[Costo SIN Comision]]</f>
        <v>6.93</v>
      </c>
      <c r="M1469" s="59"/>
    </row>
    <row r="1470" spans="1:13" ht="20" customHeight="1">
      <c r="A1470" s="56">
        <v>45548</v>
      </c>
      <c r="B1470" s="57"/>
      <c r="C1470" s="57" t="s">
        <v>3435</v>
      </c>
      <c r="D1470" s="57" t="s">
        <v>2014</v>
      </c>
      <c r="E1470" s="57" t="s">
        <v>1872</v>
      </c>
      <c r="F1470" s="58" t="str">
        <f>IFERROR(VLOOKUP(VENTAS[[#This Row],[Código del producto Vendido]],STOCK[],5,FALSE),"-")</f>
        <v>Vestido Fresco Verano en Bloque de Color</v>
      </c>
      <c r="G1470" s="58">
        <v>1</v>
      </c>
      <c r="H1470" s="59">
        <v>30</v>
      </c>
      <c r="I1470" s="59">
        <f>VENTAS[[#This Row],[Cantidad]]*VENTAS[[#This Row],[Precio Venta]]</f>
        <v>30</v>
      </c>
      <c r="J1470" s="59">
        <f>IF(VENTAS[[#This Row],[Nombre del Gestor]]&gt;1,  VENTAS[[#This Row],[Total]]*10%, 0)</f>
        <v>3</v>
      </c>
      <c r="K1470" s="59">
        <f>IFERROR(VLOOKUP(VENTAS[[#This Row],[Código del producto Vendido]],STOCK[],16,FALSE)*VENTAS[[#This Row],[Cantidad]] + VLOOKUP(VENTAS[[#This Row],[Código del producto Vendido]],STOCK[],19,FALSE)*VENTAS[[#This Row],[Cantidad]],VENTAS[[#This Row],[Total]])</f>
        <v>11.61</v>
      </c>
      <c r="L1470" s="59">
        <f>VENTAS[[#This Row],[Total]]-VENTAS[[#This Row],[Comisión 10%]]-VENTAS[[#This Row],[Costo SIN Comision]]</f>
        <v>15.39</v>
      </c>
      <c r="M1470" s="59"/>
    </row>
    <row r="1471" spans="1:13" ht="20" customHeight="1">
      <c r="A1471" s="56"/>
      <c r="B1471" s="57"/>
      <c r="C1471" s="57" t="s">
        <v>3411</v>
      </c>
      <c r="D1471" s="57"/>
      <c r="E1471" s="57" t="s">
        <v>818</v>
      </c>
      <c r="F1471" s="58" t="str">
        <f>IFERROR(VLOOKUP(VENTAS[[#This Row],[Código del producto Vendido]],STOCK[],5,FALSE),"-")</f>
        <v xml:space="preserve">Bikini Rosa Viejo Satinado </v>
      </c>
      <c r="G1471" s="58">
        <v>1</v>
      </c>
      <c r="H1471" s="59">
        <v>12</v>
      </c>
      <c r="I1471" s="59">
        <f>VENTAS[[#This Row],[Cantidad]]*VENTAS[[#This Row],[Precio Venta]]</f>
        <v>12</v>
      </c>
      <c r="J1471" s="59">
        <f>IF(VENTAS[[#This Row],[Nombre del Gestor]]&gt;1,  VENTAS[[#This Row],[Total]]*10%, 0)</f>
        <v>0</v>
      </c>
      <c r="K1471" s="59">
        <f>IFERROR(VLOOKUP(VENTAS[[#This Row],[Código del producto Vendido]],STOCK[],16,FALSE)*VENTAS[[#This Row],[Cantidad]] + VLOOKUP(VENTAS[[#This Row],[Código del producto Vendido]],STOCK[],19,FALSE)*VENTAS[[#This Row],[Cantidad]],VENTAS[[#This Row],[Total]])</f>
        <v>6.5555555555555554</v>
      </c>
      <c r="L1471" s="59">
        <f>VENTAS[[#This Row],[Total]]-VENTAS[[#This Row],[Comisión 10%]]-VENTAS[[#This Row],[Costo SIN Comision]]</f>
        <v>5.4444444444444446</v>
      </c>
      <c r="M1471" s="59"/>
    </row>
    <row r="1472" spans="1:13" ht="20" customHeight="1">
      <c r="A1472" s="56"/>
      <c r="B1472" s="57"/>
      <c r="C1472" s="57" t="s">
        <v>3411</v>
      </c>
      <c r="D1472" s="57"/>
      <c r="E1472" s="57" t="s">
        <v>2298</v>
      </c>
      <c r="F1472" s="58" t="str">
        <f>IFERROR(VLOOKUP(VENTAS[[#This Row],[Código del producto Vendido]],STOCK[],5,FALSE),"-")</f>
        <v>Set de traje de baño elegante 2 piezas con adorno en forma de V</v>
      </c>
      <c r="G1472" s="58">
        <v>1</v>
      </c>
      <c r="H1472" s="59">
        <v>21</v>
      </c>
      <c r="I1472" s="59">
        <f>VENTAS[[#This Row],[Cantidad]]*VENTAS[[#This Row],[Precio Venta]]</f>
        <v>21</v>
      </c>
      <c r="J1472" s="59">
        <f>IF(VENTAS[[#This Row],[Nombre del Gestor]]&gt;1,  VENTAS[[#This Row],[Total]]*10%, 0)</f>
        <v>0</v>
      </c>
      <c r="K1472" s="59">
        <f>IFERROR(VLOOKUP(VENTAS[[#This Row],[Código del producto Vendido]],STOCK[],16,FALSE)*VENTAS[[#This Row],[Cantidad]] + VLOOKUP(VENTAS[[#This Row],[Código del producto Vendido]],STOCK[],19,FALSE)*VENTAS[[#This Row],[Cantidad]],VENTAS[[#This Row],[Total]])</f>
        <v>11.209999999999999</v>
      </c>
      <c r="L1472" s="59">
        <f>VENTAS[[#This Row],[Total]]-VENTAS[[#This Row],[Comisión 10%]]-VENTAS[[#This Row],[Costo SIN Comision]]</f>
        <v>9.7900000000000009</v>
      </c>
      <c r="M1472" s="59"/>
    </row>
    <row r="1473" spans="1:13" ht="20" customHeight="1">
      <c r="A1473" s="56"/>
      <c r="B1473" s="57"/>
      <c r="C1473" s="57"/>
      <c r="D1473" s="57" t="s">
        <v>3110</v>
      </c>
      <c r="E1473" s="57" t="s">
        <v>2297</v>
      </c>
      <c r="F1473" s="58" t="str">
        <f>IFERROR(VLOOKUP(VENTAS[[#This Row],[Código del producto Vendido]],STOCK[],5,FALSE),"-")</f>
        <v>Conjunto Playero color verde 2 piezas</v>
      </c>
      <c r="G1473" s="58">
        <v>1</v>
      </c>
      <c r="H1473" s="59">
        <v>25</v>
      </c>
      <c r="I1473" s="59">
        <f>VENTAS[[#This Row],[Cantidad]]*VENTAS[[#This Row],[Precio Venta]]</f>
        <v>25</v>
      </c>
      <c r="J1473" s="59">
        <f>IF(VENTAS[[#This Row],[Nombre del Gestor]]&gt;1,  VENTAS[[#This Row],[Total]]*10%, 0)</f>
        <v>2.5</v>
      </c>
      <c r="K1473" s="59">
        <f>IFERROR(VLOOKUP(VENTAS[[#This Row],[Código del producto Vendido]],STOCK[],16,FALSE)*VENTAS[[#This Row],[Cantidad]] + VLOOKUP(VENTAS[[#This Row],[Código del producto Vendido]],STOCK[],19,FALSE)*VENTAS[[#This Row],[Cantidad]],VENTAS[[#This Row],[Total]])</f>
        <v>12.48</v>
      </c>
      <c r="L1473" s="59">
        <f>VENTAS[[#This Row],[Total]]-VENTAS[[#This Row],[Comisión 10%]]-VENTAS[[#This Row],[Costo SIN Comision]]</f>
        <v>10.02</v>
      </c>
      <c r="M1473" s="59"/>
    </row>
    <row r="1474" spans="1:13" ht="20" customHeight="1">
      <c r="A1474" s="56">
        <v>45566</v>
      </c>
      <c r="B1474" s="57"/>
      <c r="C1474" s="57"/>
      <c r="D1474" s="57" t="s">
        <v>2516</v>
      </c>
      <c r="E1474" s="57" t="s">
        <v>3261</v>
      </c>
      <c r="F1474" s="58" t="str">
        <f>IFERROR(VLOOKUP(VENTAS[[#This Row],[Código del producto Vendido]],STOCK[],5,FALSE),"-")</f>
        <v>Bolso cuadrado tejido de rafia Tamaño grande Color Carmelita</v>
      </c>
      <c r="G1474" s="58">
        <v>1</v>
      </c>
      <c r="H1474" s="59">
        <v>25</v>
      </c>
      <c r="I1474" s="59">
        <f>VENTAS[[#This Row],[Cantidad]]*VENTAS[[#This Row],[Precio Venta]]</f>
        <v>25</v>
      </c>
      <c r="J1474" s="59">
        <f>IF(VENTAS[[#This Row],[Nombre del Gestor]]&gt;1,  VENTAS[[#This Row],[Total]]*10%, 0)</f>
        <v>2.5</v>
      </c>
      <c r="K1474" s="59">
        <f>IFERROR(VLOOKUP(VENTAS[[#This Row],[Código del producto Vendido]],STOCK[],16,FALSE)*VENTAS[[#This Row],[Cantidad]] + VLOOKUP(VENTAS[[#This Row],[Código del producto Vendido]],STOCK[],19,FALSE)*VENTAS[[#This Row],[Cantidad]],VENTAS[[#This Row],[Total]])</f>
        <v>14.85</v>
      </c>
      <c r="L1474" s="59">
        <f>VENTAS[[#This Row],[Total]]-VENTAS[[#This Row],[Comisión 10%]]-VENTAS[[#This Row],[Costo SIN Comision]]</f>
        <v>7.65</v>
      </c>
      <c r="M1474" s="59"/>
    </row>
    <row r="1475" spans="1:13" ht="20" customHeight="1">
      <c r="A1475" s="56">
        <v>45565</v>
      </c>
      <c r="B1475" s="57"/>
      <c r="C1475" s="57"/>
      <c r="D1475" s="57" t="s">
        <v>2516</v>
      </c>
      <c r="E1475" s="57" t="s">
        <v>3239</v>
      </c>
      <c r="F1475" s="58" t="str">
        <f>IFERROR(VLOOKUP(VENTAS[[#This Row],[Código del producto Vendido]],STOCK[],5,FALSE),"-")</f>
        <v>Bolso de diario ligero y casual de gran capacidad elegante de cocodrilo</v>
      </c>
      <c r="G1475" s="58">
        <v>1</v>
      </c>
      <c r="H1475" s="59">
        <v>25</v>
      </c>
      <c r="I1475" s="59">
        <f>VENTAS[[#This Row],[Cantidad]]*VENTAS[[#This Row],[Precio Venta]]</f>
        <v>25</v>
      </c>
      <c r="J1475" s="59">
        <f>IF(VENTAS[[#This Row],[Nombre del Gestor]]&gt;1,  VENTAS[[#This Row],[Total]]*10%, 0)</f>
        <v>2.5</v>
      </c>
      <c r="K1475" s="59">
        <f>IFERROR(VLOOKUP(VENTAS[[#This Row],[Código del producto Vendido]],STOCK[],16,FALSE)*VENTAS[[#This Row],[Cantidad]] + VLOOKUP(VENTAS[[#This Row],[Código del producto Vendido]],STOCK[],19,FALSE)*VENTAS[[#This Row],[Cantidad]],VENTAS[[#This Row],[Total]])</f>
        <v>10.14</v>
      </c>
      <c r="L1475" s="59">
        <f>VENTAS[[#This Row],[Total]]-VENTAS[[#This Row],[Comisión 10%]]-VENTAS[[#This Row],[Costo SIN Comision]]</f>
        <v>12.36</v>
      </c>
      <c r="M1475" s="59"/>
    </row>
    <row r="1476" spans="1:13" ht="20" customHeight="1">
      <c r="A1476" s="56">
        <v>45563</v>
      </c>
      <c r="B1476" s="57"/>
      <c r="C1476" s="57"/>
      <c r="D1476" s="57" t="s">
        <v>2516</v>
      </c>
      <c r="E1476" s="57" t="s">
        <v>3172</v>
      </c>
      <c r="F1476" s="58" t="str">
        <f>IFERROR(VLOOKUP(VENTAS[[#This Row],[Código del producto Vendido]],STOCK[],5,FALSE),"-")</f>
        <v>Sandalias doradas de tiras anchas para toda ocasión</v>
      </c>
      <c r="G1476" s="58">
        <v>1</v>
      </c>
      <c r="H1476" s="59">
        <v>20</v>
      </c>
      <c r="I1476" s="59">
        <f>VENTAS[[#This Row],[Cantidad]]*VENTAS[[#This Row],[Precio Venta]]</f>
        <v>20</v>
      </c>
      <c r="J1476" s="59">
        <f>IF(VENTAS[[#This Row],[Nombre del Gestor]]&gt;1,  VENTAS[[#This Row],[Total]]*10%, 0)</f>
        <v>2</v>
      </c>
      <c r="K1476" s="59">
        <f>IFERROR(VLOOKUP(VENTAS[[#This Row],[Código del producto Vendido]],STOCK[],16,FALSE)*VENTAS[[#This Row],[Cantidad]] + VLOOKUP(VENTAS[[#This Row],[Código del producto Vendido]],STOCK[],19,FALSE)*VENTAS[[#This Row],[Cantidad]],VENTAS[[#This Row],[Total]])</f>
        <v>6.65</v>
      </c>
      <c r="L1476" s="59">
        <f>VENTAS[[#This Row],[Total]]-VENTAS[[#This Row],[Comisión 10%]]-VENTAS[[#This Row],[Costo SIN Comision]]</f>
        <v>11.35</v>
      </c>
      <c r="M1476" s="59"/>
    </row>
    <row r="1477" spans="1:13" ht="20" customHeight="1">
      <c r="A1477" s="56">
        <v>45563</v>
      </c>
      <c r="B1477" s="57"/>
      <c r="C1477" s="57"/>
      <c r="D1477" s="57" t="s">
        <v>2516</v>
      </c>
      <c r="E1477" s="57" t="s">
        <v>3251</v>
      </c>
      <c r="F1477" s="58" t="str">
        <f>IFERROR(VLOOKUP(VENTAS[[#This Row],[Código del producto Vendido]],STOCK[],5,FALSE),"-")</f>
        <v>Bolso de ratán unicolor con ribete negro</v>
      </c>
      <c r="G1477" s="58">
        <v>1</v>
      </c>
      <c r="H1477" s="59">
        <v>30</v>
      </c>
      <c r="I1477" s="59">
        <f>VENTAS[[#This Row],[Cantidad]]*VENTAS[[#This Row],[Precio Venta]]</f>
        <v>30</v>
      </c>
      <c r="J1477" s="59">
        <f>IF(VENTAS[[#This Row],[Nombre del Gestor]]&gt;1,  VENTAS[[#This Row],[Total]]*10%, 0)</f>
        <v>3</v>
      </c>
      <c r="K1477" s="59">
        <f>IFERROR(VLOOKUP(VENTAS[[#This Row],[Código del producto Vendido]],STOCK[],16,FALSE)*VENTAS[[#This Row],[Cantidad]] + VLOOKUP(VENTAS[[#This Row],[Código del producto Vendido]],STOCK[],19,FALSE)*VENTAS[[#This Row],[Cantidad]],VENTAS[[#This Row],[Total]])</f>
        <v>15.59</v>
      </c>
      <c r="L1477" s="59">
        <f>VENTAS[[#This Row],[Total]]-VENTAS[[#This Row],[Comisión 10%]]-VENTAS[[#This Row],[Costo SIN Comision]]</f>
        <v>11.41</v>
      </c>
      <c r="M1477" s="59"/>
    </row>
    <row r="1478" spans="1:13" ht="20" customHeight="1">
      <c r="A1478" s="56">
        <v>45562</v>
      </c>
      <c r="B1478" s="57"/>
      <c r="C1478" s="57"/>
      <c r="D1478" s="57" t="s">
        <v>2516</v>
      </c>
      <c r="E1478" s="57" t="s">
        <v>3329</v>
      </c>
      <c r="F1478" s="58" t="str">
        <f>IFERROR(VLOOKUP(VENTAS[[#This Row],[Código del producto Vendido]],STOCK[],5,FALSE),"-")</f>
        <v>Vestido elegante largo ajustado con hombro atado</v>
      </c>
      <c r="G1478" s="58">
        <v>1</v>
      </c>
      <c r="H1478" s="59">
        <v>30</v>
      </c>
      <c r="I1478" s="59">
        <f>VENTAS[[#This Row],[Cantidad]]*VENTAS[[#This Row],[Precio Venta]]</f>
        <v>30</v>
      </c>
      <c r="J1478" s="59">
        <f>IF(VENTAS[[#This Row],[Nombre del Gestor]]&gt;1,  VENTAS[[#This Row],[Total]]*10%, 0)</f>
        <v>3</v>
      </c>
      <c r="K1478" s="59">
        <f>IFERROR(VLOOKUP(VENTAS[[#This Row],[Código del producto Vendido]],STOCK[],16,FALSE)*VENTAS[[#This Row],[Cantidad]] + VLOOKUP(VENTAS[[#This Row],[Código del producto Vendido]],STOCK[],19,FALSE)*VENTAS[[#This Row],[Cantidad]],VENTAS[[#This Row],[Total]])</f>
        <v>15.13</v>
      </c>
      <c r="L1478" s="59">
        <f>VENTAS[[#This Row],[Total]]-VENTAS[[#This Row],[Comisión 10%]]-VENTAS[[#This Row],[Costo SIN Comision]]</f>
        <v>11.87</v>
      </c>
      <c r="M1478" s="59"/>
    </row>
    <row r="1479" spans="1:13" ht="20" customHeight="1">
      <c r="A1479" s="56">
        <v>45560</v>
      </c>
      <c r="B1479" s="57"/>
      <c r="C1479" s="57"/>
      <c r="D1479" s="57" t="s">
        <v>2516</v>
      </c>
      <c r="E1479" s="57" t="s">
        <v>3245</v>
      </c>
      <c r="F1479" s="58" t="str">
        <f>IFERROR(VLOOKUP(VENTAS[[#This Row],[Código del producto Vendido]],STOCK[],5,FALSE),"-")</f>
        <v>Vestido elegante de crochet de de cuello profundo y espalda cruzada</v>
      </c>
      <c r="G1479" s="58">
        <v>1</v>
      </c>
      <c r="H1479" s="59">
        <v>30</v>
      </c>
      <c r="I1479" s="59">
        <f>VENTAS[[#This Row],[Cantidad]]*VENTAS[[#This Row],[Precio Venta]]</f>
        <v>30</v>
      </c>
      <c r="J1479" s="59">
        <f>IF(VENTAS[[#This Row],[Nombre del Gestor]]&gt;1,  VENTAS[[#This Row],[Total]]*10%, 0)</f>
        <v>3</v>
      </c>
      <c r="K1479" s="59">
        <f>IFERROR(VLOOKUP(VENTAS[[#This Row],[Código del producto Vendido]],STOCK[],16,FALSE)*VENTAS[[#This Row],[Cantidad]] + VLOOKUP(VENTAS[[#This Row],[Código del producto Vendido]],STOCK[],19,FALSE)*VENTAS[[#This Row],[Cantidad]],VENTAS[[#This Row],[Total]])</f>
        <v>13.5</v>
      </c>
      <c r="L1479" s="59">
        <f>VENTAS[[#This Row],[Total]]-VENTAS[[#This Row],[Comisión 10%]]-VENTAS[[#This Row],[Costo SIN Comision]]</f>
        <v>13.5</v>
      </c>
      <c r="M1479" s="59"/>
    </row>
    <row r="1480" spans="1:13" ht="20" customHeight="1">
      <c r="A1480" s="56">
        <v>45565</v>
      </c>
      <c r="B1480" s="57" t="s">
        <v>3416</v>
      </c>
      <c r="C1480" s="57" t="s">
        <v>3417</v>
      </c>
      <c r="D1480" s="57" t="s">
        <v>226</v>
      </c>
      <c r="E1480" s="57" t="s">
        <v>3179</v>
      </c>
      <c r="F1480" s="58" t="str">
        <f>IFERROR(VLOOKUP(VENTAS[[#This Row],[Código del producto Vendido]],STOCK[],5,FALSE),"-")</f>
        <v>Sandalias estilo chunky de suela gruesa en contraste de color</v>
      </c>
      <c r="G1480" s="58">
        <v>1</v>
      </c>
      <c r="H1480" s="59">
        <v>35</v>
      </c>
      <c r="I1480" s="59">
        <f>VENTAS[[#This Row],[Cantidad]]*VENTAS[[#This Row],[Precio Venta]]</f>
        <v>35</v>
      </c>
      <c r="J1480" s="59">
        <f>IF(VENTAS[[#This Row],[Nombre del Gestor]]&gt;1,  VENTAS[[#This Row],[Total]]*10%, 0)</f>
        <v>3.5</v>
      </c>
      <c r="K1480" s="59">
        <f>IFERROR(VLOOKUP(VENTAS[[#This Row],[Código del producto Vendido]],STOCK[],16,FALSE)*VENTAS[[#This Row],[Cantidad]] + VLOOKUP(VENTAS[[#This Row],[Código del producto Vendido]],STOCK[],19,FALSE)*VENTAS[[#This Row],[Cantidad]],VENTAS[[#This Row],[Total]])</f>
        <v>13.4</v>
      </c>
      <c r="L1480" s="59">
        <f>VENTAS[[#This Row],[Total]]-VENTAS[[#This Row],[Comisión 10%]]-VENTAS[[#This Row],[Costo SIN Comision]]</f>
        <v>18.100000000000001</v>
      </c>
      <c r="M1480" s="59"/>
    </row>
    <row r="1481" spans="1:13" ht="20" customHeight="1">
      <c r="A1481" s="56">
        <v>45565</v>
      </c>
      <c r="B1481" s="57"/>
      <c r="C1481" s="57" t="s">
        <v>3417</v>
      </c>
      <c r="D1481" s="57" t="s">
        <v>226</v>
      </c>
      <c r="E1481" s="57" t="s">
        <v>3162</v>
      </c>
      <c r="F1481" s="58" t="str">
        <f>IFERROR(VLOOKUP(VENTAS[[#This Row],[Código del producto Vendido]],STOCK[],5,FALSE),"-")</f>
        <v>Sandalias de plataforma de rafia natural</v>
      </c>
      <c r="G1481" s="58">
        <v>1</v>
      </c>
      <c r="H1481" s="59">
        <v>45</v>
      </c>
      <c r="I1481" s="59">
        <f>VENTAS[[#This Row],[Cantidad]]*VENTAS[[#This Row],[Precio Venta]]</f>
        <v>45</v>
      </c>
      <c r="J1481" s="59">
        <f>IF(VENTAS[[#This Row],[Nombre del Gestor]]&gt;1,  VENTAS[[#This Row],[Total]]*10%, 0)</f>
        <v>4.5</v>
      </c>
      <c r="K1481" s="59">
        <f>IFERROR(VLOOKUP(VENTAS[[#This Row],[Código del producto Vendido]],STOCK[],16,FALSE)*VENTAS[[#This Row],[Cantidad]] + VLOOKUP(VENTAS[[#This Row],[Código del producto Vendido]],STOCK[],19,FALSE)*VENTAS[[#This Row],[Cantidad]],VENTAS[[#This Row],[Total]])</f>
        <v>19.649999999999999</v>
      </c>
      <c r="L1481" s="59">
        <f>VENTAS[[#This Row],[Total]]-VENTAS[[#This Row],[Comisión 10%]]-VENTAS[[#This Row],[Costo SIN Comision]]</f>
        <v>20.85</v>
      </c>
      <c r="M1481" s="59"/>
    </row>
    <row r="1482" spans="1:13" ht="20" customHeight="1">
      <c r="A1482" s="56">
        <v>45546</v>
      </c>
      <c r="B1482" s="57"/>
      <c r="C1482" s="57" t="s">
        <v>3418</v>
      </c>
      <c r="D1482" s="57" t="s">
        <v>226</v>
      </c>
      <c r="E1482" s="57" t="s">
        <v>1246</v>
      </c>
      <c r="F1482" s="58" t="str">
        <f>IFERROR(VLOOKUP(VENTAS[[#This Row],[Código del producto Vendido]],STOCK[],5,FALSE),"-")</f>
        <v>Pantaloneta con abertura y bolsillos</v>
      </c>
      <c r="G1482" s="58">
        <v>1</v>
      </c>
      <c r="H1482" s="59">
        <v>20.7</v>
      </c>
      <c r="I1482" s="59">
        <f>VENTAS[[#This Row],[Cantidad]]*VENTAS[[#This Row],[Precio Venta]]</f>
        <v>20.7</v>
      </c>
      <c r="J1482" s="59">
        <f>IF(VENTAS[[#This Row],[Nombre del Gestor]]&gt;1,  VENTAS[[#This Row],[Total]]*10%, 0)</f>
        <v>2.0699999999999998</v>
      </c>
      <c r="K1482" s="59">
        <f>IFERROR(VLOOKUP(VENTAS[[#This Row],[Código del producto Vendido]],STOCK[],16,FALSE)*VENTAS[[#This Row],[Cantidad]] + VLOOKUP(VENTAS[[#This Row],[Código del producto Vendido]],STOCK[],19,FALSE)*VENTAS[[#This Row],[Cantidad]],VENTAS[[#This Row],[Total]])</f>
        <v>14.22</v>
      </c>
      <c r="L1482" s="59">
        <f>VENTAS[[#This Row],[Total]]-VENTAS[[#This Row],[Comisión 10%]]-VENTAS[[#This Row],[Costo SIN Comision]]</f>
        <v>4.4099999999999984</v>
      </c>
      <c r="M1482" s="59"/>
    </row>
    <row r="1483" spans="1:13" ht="20" customHeight="1">
      <c r="A1483" s="56">
        <v>45565</v>
      </c>
      <c r="B1483" s="57"/>
      <c r="C1483" s="57" t="s">
        <v>3419</v>
      </c>
      <c r="D1483" s="57" t="s">
        <v>2594</v>
      </c>
      <c r="E1483" s="57" t="s">
        <v>3317</v>
      </c>
      <c r="F1483" s="58" t="str">
        <f>IFERROR(VLOOKUP(VENTAS[[#This Row],[Código del producto Vendido]],STOCK[],5,FALSE),"-")</f>
        <v>Vestido maxi sólido con espalda ajustable</v>
      </c>
      <c r="G1483" s="58">
        <v>1</v>
      </c>
      <c r="H1483" s="59">
        <v>25</v>
      </c>
      <c r="I1483" s="59">
        <f>VENTAS[[#This Row],[Cantidad]]*VENTAS[[#This Row],[Precio Venta]]</f>
        <v>25</v>
      </c>
      <c r="J1483" s="59">
        <f>IF(VENTAS[[#This Row],[Nombre del Gestor]]&gt;1,  VENTAS[[#This Row],[Total]]*10%, 0)</f>
        <v>2.5</v>
      </c>
      <c r="K1483" s="59">
        <f>IFERROR(VLOOKUP(VENTAS[[#This Row],[Código del producto Vendido]],STOCK[],16,FALSE)*VENTAS[[#This Row],[Cantidad]] + VLOOKUP(VENTAS[[#This Row],[Código del producto Vendido]],STOCK[],19,FALSE)*VENTAS[[#This Row],[Cantidad]],VENTAS[[#This Row],[Total]])</f>
        <v>10.790000000000001</v>
      </c>
      <c r="L1483" s="59">
        <f>VENTAS[[#This Row],[Total]]-VENTAS[[#This Row],[Comisión 10%]]-VENTAS[[#This Row],[Costo SIN Comision]]</f>
        <v>11.709999999999999</v>
      </c>
      <c r="M1483" s="59"/>
    </row>
    <row r="1484" spans="1:13" ht="20" customHeight="1">
      <c r="A1484" s="56">
        <v>45564</v>
      </c>
      <c r="B1484" s="57"/>
      <c r="C1484" s="57" t="s">
        <v>3410</v>
      </c>
      <c r="D1484" s="57" t="s">
        <v>2594</v>
      </c>
      <c r="E1484" s="57" t="s">
        <v>1835</v>
      </c>
      <c r="F1484" s="58" t="str">
        <f>IFERROR(VLOOKUP(VENTAS[[#This Row],[Código del producto Vendido]],STOCK[],5,FALSE),"-")</f>
        <v>Sujetador suave de encaje y satén Beige</v>
      </c>
      <c r="G1484" s="58">
        <v>1</v>
      </c>
      <c r="H1484" s="59">
        <v>8</v>
      </c>
      <c r="I1484" s="59">
        <f>VENTAS[[#This Row],[Cantidad]]*VENTAS[[#This Row],[Precio Venta]]</f>
        <v>8</v>
      </c>
      <c r="J1484" s="59">
        <f>IF(VENTAS[[#This Row],[Nombre del Gestor]]&gt;1,  VENTAS[[#This Row],[Total]]*10%, 0)</f>
        <v>0.8</v>
      </c>
      <c r="K1484" s="59">
        <f>IFERROR(VLOOKUP(VENTAS[[#This Row],[Código del producto Vendido]],STOCK[],16,FALSE)*VENTAS[[#This Row],[Cantidad]] + VLOOKUP(VENTAS[[#This Row],[Código del producto Vendido]],STOCK[],19,FALSE)*VENTAS[[#This Row],[Cantidad]],VENTAS[[#This Row],[Total]])</f>
        <v>3.85</v>
      </c>
      <c r="L1484" s="59">
        <f>VENTAS[[#This Row],[Total]]-VENTAS[[#This Row],[Comisión 10%]]-VENTAS[[#This Row],[Costo SIN Comision]]</f>
        <v>3.35</v>
      </c>
      <c r="M1484" s="59"/>
    </row>
    <row r="1485" spans="1:13" ht="20" customHeight="1">
      <c r="A1485" s="56">
        <v>45562</v>
      </c>
      <c r="B1485" s="57"/>
      <c r="C1485" s="57" t="s">
        <v>3420</v>
      </c>
      <c r="D1485" s="57" t="s">
        <v>2594</v>
      </c>
      <c r="E1485" s="57" t="s">
        <v>3180</v>
      </c>
      <c r="F1485" s="58" t="str">
        <f>IFERROR(VLOOKUP(VENTAS[[#This Row],[Código del producto Vendido]],STOCK[],5,FALSE),"-")</f>
        <v>Sandalias estilo chunky de suela gruesa en contraste de color</v>
      </c>
      <c r="G1485" s="58">
        <v>1</v>
      </c>
      <c r="H1485" s="59">
        <v>35</v>
      </c>
      <c r="I1485" s="59">
        <f>VENTAS[[#This Row],[Cantidad]]*VENTAS[[#This Row],[Precio Venta]]</f>
        <v>35</v>
      </c>
      <c r="J1485" s="59">
        <f>IF(VENTAS[[#This Row],[Nombre del Gestor]]&gt;1,  VENTAS[[#This Row],[Total]]*10%, 0)</f>
        <v>3.5</v>
      </c>
      <c r="K1485" s="59">
        <f>IFERROR(VLOOKUP(VENTAS[[#This Row],[Código del producto Vendido]],STOCK[],16,FALSE)*VENTAS[[#This Row],[Cantidad]] + VLOOKUP(VENTAS[[#This Row],[Código del producto Vendido]],STOCK[],19,FALSE)*VENTAS[[#This Row],[Cantidad]],VENTAS[[#This Row],[Total]])</f>
        <v>19.649999999999999</v>
      </c>
      <c r="L1485" s="59">
        <f>VENTAS[[#This Row],[Total]]-VENTAS[[#This Row],[Comisión 10%]]-VENTAS[[#This Row],[Costo SIN Comision]]</f>
        <v>11.850000000000001</v>
      </c>
      <c r="M1485" s="59"/>
    </row>
    <row r="1486" spans="1:13" ht="20" customHeight="1">
      <c r="A1486" s="56">
        <v>45562</v>
      </c>
      <c r="B1486" s="57"/>
      <c r="C1486" s="57" t="s">
        <v>3421</v>
      </c>
      <c r="D1486" s="57" t="s">
        <v>2594</v>
      </c>
      <c r="E1486" s="57" t="s">
        <v>3237</v>
      </c>
      <c r="F1486" s="58" t="str">
        <f>IFERROR(VLOOKUP(VENTAS[[#This Row],[Código del producto Vendido]],STOCK[],5,FALSE),"-")</f>
        <v>Bolso de ratán de Moda para vacaciones tamaño mediano con diseño de listas negras</v>
      </c>
      <c r="G1486" s="58">
        <v>1</v>
      </c>
      <c r="H1486" s="59">
        <v>22</v>
      </c>
      <c r="I1486" s="59">
        <f>VENTAS[[#This Row],[Cantidad]]*VENTAS[[#This Row],[Precio Venta]]</f>
        <v>22</v>
      </c>
      <c r="J1486" s="59">
        <f>IF(VENTAS[[#This Row],[Nombre del Gestor]]&gt;1,  VENTAS[[#This Row],[Total]]*10%, 0)</f>
        <v>2.2000000000000002</v>
      </c>
      <c r="K1486" s="59">
        <f>IFERROR(VLOOKUP(VENTAS[[#This Row],[Código del producto Vendido]],STOCK[],16,FALSE)*VENTAS[[#This Row],[Cantidad]] + VLOOKUP(VENTAS[[#This Row],[Código del producto Vendido]],STOCK[],19,FALSE)*VENTAS[[#This Row],[Cantidad]],VENTAS[[#This Row],[Total]])</f>
        <v>12.17</v>
      </c>
      <c r="L1486" s="59">
        <f>VENTAS[[#This Row],[Total]]-VENTAS[[#This Row],[Comisión 10%]]-VENTAS[[#This Row],[Costo SIN Comision]]</f>
        <v>7.6300000000000008</v>
      </c>
      <c r="M1486" s="59"/>
    </row>
    <row r="1487" spans="1:13" ht="20" customHeight="1">
      <c r="A1487" s="56">
        <v>45558</v>
      </c>
      <c r="B1487" s="57"/>
      <c r="C1487" s="57" t="s">
        <v>3422</v>
      </c>
      <c r="D1487" s="57" t="s">
        <v>2594</v>
      </c>
      <c r="E1487" s="57" t="s">
        <v>3012</v>
      </c>
      <c r="F1487" s="58" t="str">
        <f>IFERROR(VLOOKUP(VENTAS[[#This Row],[Código del producto Vendido]],STOCK[],5,FALSE),"-")</f>
        <v>Traje de baño sexy de una sola pieza negro</v>
      </c>
      <c r="G1487" s="58">
        <v>1</v>
      </c>
      <c r="H1487" s="59">
        <v>20</v>
      </c>
      <c r="I1487" s="59">
        <f>VENTAS[[#This Row],[Cantidad]]*VENTAS[[#This Row],[Precio Venta]]</f>
        <v>20</v>
      </c>
      <c r="J1487" s="59">
        <f>IF(VENTAS[[#This Row],[Nombre del Gestor]]&gt;1,  VENTAS[[#This Row],[Total]]*10%, 0)</f>
        <v>2</v>
      </c>
      <c r="K1487" s="59">
        <f>IFERROR(VLOOKUP(VENTAS[[#This Row],[Código del producto Vendido]],STOCK[],16,FALSE)*VENTAS[[#This Row],[Cantidad]] + VLOOKUP(VENTAS[[#This Row],[Código del producto Vendido]],STOCK[],19,FALSE)*VENTAS[[#This Row],[Cantidad]],VENTAS[[#This Row],[Total]])</f>
        <v>11.059999999999999</v>
      </c>
      <c r="L1487" s="59">
        <f>VENTAS[[#This Row],[Total]]-VENTAS[[#This Row],[Comisión 10%]]-VENTAS[[#This Row],[Costo SIN Comision]]</f>
        <v>6.9400000000000013</v>
      </c>
      <c r="M1487" s="59"/>
    </row>
    <row r="1488" spans="1:13" ht="20" customHeight="1">
      <c r="A1488" s="56">
        <v>45565</v>
      </c>
      <c r="B1488" s="57"/>
      <c r="C1488" s="57" t="s">
        <v>3423</v>
      </c>
      <c r="D1488" s="57" t="s">
        <v>2014</v>
      </c>
      <c r="E1488" s="57" t="s">
        <v>3241</v>
      </c>
      <c r="F1488" s="58" t="str">
        <f>IFERROR(VLOOKUP(VENTAS[[#This Row],[Código del producto Vendido]],STOCK[],5,FALSE),"-")</f>
        <v>Bolso tejido redondo de gran capacidad Beis</v>
      </c>
      <c r="G1488" s="58">
        <v>1</v>
      </c>
      <c r="H1488" s="59">
        <v>25</v>
      </c>
      <c r="I1488" s="59">
        <f>VENTAS[[#This Row],[Cantidad]]*VENTAS[[#This Row],[Precio Venta]]</f>
        <v>25</v>
      </c>
      <c r="J1488" s="59">
        <f>IF(VENTAS[[#This Row],[Nombre del Gestor]]&gt;1,  VENTAS[[#This Row],[Total]]*10%, 0)</f>
        <v>2.5</v>
      </c>
      <c r="K1488" s="59">
        <f>IFERROR(VLOOKUP(VENTAS[[#This Row],[Código del producto Vendido]],STOCK[],16,FALSE)*VENTAS[[#This Row],[Cantidad]] + VLOOKUP(VENTAS[[#This Row],[Código del producto Vendido]],STOCK[],19,FALSE)*VENTAS[[#This Row],[Cantidad]],VENTAS[[#This Row],[Total]])</f>
        <v>12.74</v>
      </c>
      <c r="L1488" s="59">
        <f>VENTAS[[#This Row],[Total]]-VENTAS[[#This Row],[Comisión 10%]]-VENTAS[[#This Row],[Costo SIN Comision]]</f>
        <v>9.76</v>
      </c>
      <c r="M1488" s="59"/>
    </row>
    <row r="1489" spans="1:13" ht="20" customHeight="1">
      <c r="A1489" s="56">
        <v>45565</v>
      </c>
      <c r="B1489" s="57"/>
      <c r="C1489" s="57" t="s">
        <v>3424</v>
      </c>
      <c r="D1489" s="57" t="s">
        <v>2014</v>
      </c>
      <c r="E1489" s="57" t="s">
        <v>3243</v>
      </c>
      <c r="F1489" s="58" t="str">
        <f>IFERROR(VLOOKUP(VENTAS[[#This Row],[Código del producto Vendido]],STOCK[],5,FALSE),"-")</f>
        <v>Bolso tejido redondo de gran capacidad Ojo Turco</v>
      </c>
      <c r="G1489" s="58">
        <v>1</v>
      </c>
      <c r="H1489" s="59">
        <v>25</v>
      </c>
      <c r="I1489" s="59">
        <f>VENTAS[[#This Row],[Cantidad]]*VENTAS[[#This Row],[Precio Venta]]</f>
        <v>25</v>
      </c>
      <c r="J1489" s="59">
        <f>IF(VENTAS[[#This Row],[Nombre del Gestor]]&gt;1,  VENTAS[[#This Row],[Total]]*10%, 0)</f>
        <v>2.5</v>
      </c>
      <c r="K1489" s="59">
        <f>IFERROR(VLOOKUP(VENTAS[[#This Row],[Código del producto Vendido]],STOCK[],16,FALSE)*VENTAS[[#This Row],[Cantidad]] + VLOOKUP(VENTAS[[#This Row],[Código del producto Vendido]],STOCK[],19,FALSE)*VENTAS[[#This Row],[Cantidad]],VENTAS[[#This Row],[Total]])</f>
        <v>13.030000000000001</v>
      </c>
      <c r="L1489" s="59">
        <f>VENTAS[[#This Row],[Total]]-VENTAS[[#This Row],[Comisión 10%]]-VENTAS[[#This Row],[Costo SIN Comision]]</f>
        <v>9.4699999999999989</v>
      </c>
      <c r="M1489" s="59"/>
    </row>
    <row r="1490" spans="1:13" ht="20" customHeight="1">
      <c r="A1490" s="56">
        <v>45564</v>
      </c>
      <c r="B1490" s="57"/>
      <c r="C1490" s="57" t="s">
        <v>3425</v>
      </c>
      <c r="D1490" s="57" t="s">
        <v>2014</v>
      </c>
      <c r="E1490" s="57" t="s">
        <v>3239</v>
      </c>
      <c r="F1490" s="58" t="str">
        <f>IFERROR(VLOOKUP(VENTAS[[#This Row],[Código del producto Vendido]],STOCK[],5,FALSE),"-")</f>
        <v>Bolso de diario ligero y casual de gran capacidad elegante de cocodrilo</v>
      </c>
      <c r="G1490" s="58">
        <v>1</v>
      </c>
      <c r="H1490" s="59">
        <v>25</v>
      </c>
      <c r="I1490" s="59">
        <f>VENTAS[[#This Row],[Cantidad]]*VENTAS[[#This Row],[Precio Venta]]</f>
        <v>25</v>
      </c>
      <c r="J1490" s="59">
        <f>IF(VENTAS[[#This Row],[Nombre del Gestor]]&gt;1,  VENTAS[[#This Row],[Total]]*10%, 0)</f>
        <v>2.5</v>
      </c>
      <c r="K1490" s="59">
        <f>IFERROR(VLOOKUP(VENTAS[[#This Row],[Código del producto Vendido]],STOCK[],16,FALSE)*VENTAS[[#This Row],[Cantidad]] + VLOOKUP(VENTAS[[#This Row],[Código del producto Vendido]],STOCK[],19,FALSE)*VENTAS[[#This Row],[Cantidad]],VENTAS[[#This Row],[Total]])</f>
        <v>10.14</v>
      </c>
      <c r="L1490" s="59">
        <f>VENTAS[[#This Row],[Total]]-VENTAS[[#This Row],[Comisión 10%]]-VENTAS[[#This Row],[Costo SIN Comision]]</f>
        <v>12.36</v>
      </c>
      <c r="M1490" s="59"/>
    </row>
    <row r="1491" spans="1:13" ht="20" customHeight="1">
      <c r="A1491" s="56">
        <v>45564</v>
      </c>
      <c r="B1491" s="57"/>
      <c r="C1491" s="57" t="s">
        <v>3426</v>
      </c>
      <c r="D1491" s="57" t="s">
        <v>2014</v>
      </c>
      <c r="E1491" s="57" t="s">
        <v>3237</v>
      </c>
      <c r="F1491" s="58" t="str">
        <f>IFERROR(VLOOKUP(VENTAS[[#This Row],[Código del producto Vendido]],STOCK[],5,FALSE),"-")</f>
        <v>Bolso de ratán de Moda para vacaciones tamaño mediano con diseño de listas negras</v>
      </c>
      <c r="G1491" s="58">
        <v>1</v>
      </c>
      <c r="H1491" s="59">
        <v>22</v>
      </c>
      <c r="I1491" s="59">
        <f>VENTAS[[#This Row],[Cantidad]]*VENTAS[[#This Row],[Precio Venta]]</f>
        <v>22</v>
      </c>
      <c r="J1491" s="59">
        <f>IF(VENTAS[[#This Row],[Nombre del Gestor]]&gt;1,  VENTAS[[#This Row],[Total]]*10%, 0)</f>
        <v>2.2000000000000002</v>
      </c>
      <c r="K1491" s="59">
        <f>IFERROR(VLOOKUP(VENTAS[[#This Row],[Código del producto Vendido]],STOCK[],16,FALSE)*VENTAS[[#This Row],[Cantidad]] + VLOOKUP(VENTAS[[#This Row],[Código del producto Vendido]],STOCK[],19,FALSE)*VENTAS[[#This Row],[Cantidad]],VENTAS[[#This Row],[Total]])</f>
        <v>12.17</v>
      </c>
      <c r="L1491" s="59">
        <f>VENTAS[[#This Row],[Total]]-VENTAS[[#This Row],[Comisión 10%]]-VENTAS[[#This Row],[Costo SIN Comision]]</f>
        <v>7.6300000000000008</v>
      </c>
      <c r="M1491" s="59"/>
    </row>
    <row r="1492" spans="1:13" ht="20" customHeight="1">
      <c r="A1492" s="56">
        <v>45563</v>
      </c>
      <c r="B1492" s="57"/>
      <c r="C1492" s="57" t="s">
        <v>3428</v>
      </c>
      <c r="D1492" s="57" t="s">
        <v>2014</v>
      </c>
      <c r="E1492" s="57" t="s">
        <v>3189</v>
      </c>
      <c r="F1492" s="58" t="str">
        <f>IFERROR(VLOOKUP(VENTAS[[#This Row],[Código del producto Vendido]],STOCK[],5,FALSE),"-")</f>
        <v>Sandalias espadriles de cuña de correas transparentes</v>
      </c>
      <c r="G1492" s="58">
        <v>1</v>
      </c>
      <c r="H1492" s="59">
        <v>40</v>
      </c>
      <c r="I1492" s="59">
        <f>VENTAS[[#This Row],[Cantidad]]*VENTAS[[#This Row],[Precio Venta]]</f>
        <v>40</v>
      </c>
      <c r="J1492" s="59">
        <f>IF(VENTAS[[#This Row],[Nombre del Gestor]]&gt;1,  VENTAS[[#This Row],[Total]]*10%, 0)</f>
        <v>4</v>
      </c>
      <c r="K1492" s="59">
        <f>IFERROR(VLOOKUP(VENTAS[[#This Row],[Código del producto Vendido]],STOCK[],16,FALSE)*VENTAS[[#This Row],[Cantidad]] + VLOOKUP(VENTAS[[#This Row],[Código del producto Vendido]],STOCK[],19,FALSE)*VENTAS[[#This Row],[Cantidad]],VENTAS[[#This Row],[Total]])</f>
        <v>13.01</v>
      </c>
      <c r="L1492" s="59">
        <f>VENTAS[[#This Row],[Total]]-VENTAS[[#This Row],[Comisión 10%]]-VENTAS[[#This Row],[Costo SIN Comision]]</f>
        <v>22.990000000000002</v>
      </c>
      <c r="M1492" s="59"/>
    </row>
    <row r="1493" spans="1:13" ht="20" customHeight="1">
      <c r="A1493" s="56">
        <v>45565</v>
      </c>
      <c r="B1493" s="57"/>
      <c r="C1493" s="57" t="s">
        <v>3427</v>
      </c>
      <c r="D1493" s="57" t="s">
        <v>2014</v>
      </c>
      <c r="E1493" s="57" t="s">
        <v>3170</v>
      </c>
      <c r="F1493" s="58" t="str">
        <f>IFERROR(VLOOKUP(VENTAS[[#This Row],[Código del producto Vendido]],STOCK[],5,FALSE),"-")</f>
        <v>Sandalias naranjas espadriles de saco atadas con hebilla al tobillo</v>
      </c>
      <c r="G1493" s="58">
        <v>1</v>
      </c>
      <c r="H1493" s="59">
        <v>35</v>
      </c>
      <c r="I1493" s="59">
        <f>VENTAS[[#This Row],[Cantidad]]*VENTAS[[#This Row],[Precio Venta]]</f>
        <v>35</v>
      </c>
      <c r="J1493" s="59">
        <f>IF(VENTAS[[#This Row],[Nombre del Gestor]]&gt;1,  VENTAS[[#This Row],[Total]]*10%, 0)</f>
        <v>3.5</v>
      </c>
      <c r="K1493" s="59">
        <f>IFERROR(VLOOKUP(VENTAS[[#This Row],[Código del producto Vendido]],STOCK[],16,FALSE)*VENTAS[[#This Row],[Cantidad]] + VLOOKUP(VENTAS[[#This Row],[Código del producto Vendido]],STOCK[],19,FALSE)*VENTAS[[#This Row],[Cantidad]],VENTAS[[#This Row],[Total]])</f>
        <v>10.4</v>
      </c>
      <c r="L1493" s="59">
        <f>VENTAS[[#This Row],[Total]]-VENTAS[[#This Row],[Comisión 10%]]-VENTAS[[#This Row],[Costo SIN Comision]]</f>
        <v>21.1</v>
      </c>
      <c r="M1493" s="59"/>
    </row>
    <row r="1494" spans="1:13" ht="20" customHeight="1">
      <c r="A1494" s="56">
        <v>45560</v>
      </c>
      <c r="B1494" s="57"/>
      <c r="C1494" s="57" t="s">
        <v>3429</v>
      </c>
      <c r="D1494" s="57" t="s">
        <v>2014</v>
      </c>
      <c r="E1494" s="57" t="s">
        <v>3242</v>
      </c>
      <c r="F1494" s="58" t="str">
        <f>IFERROR(VLOOKUP(VENTAS[[#This Row],[Código del producto Vendido]],STOCK[],5,FALSE),"-")</f>
        <v>Bolso tejido redondo de gran capacidad Carmelita</v>
      </c>
      <c r="G1494" s="58">
        <v>1</v>
      </c>
      <c r="H1494" s="59">
        <v>25</v>
      </c>
      <c r="I1494" s="59">
        <f>VENTAS[[#This Row],[Cantidad]]*VENTAS[[#This Row],[Precio Venta]]</f>
        <v>25</v>
      </c>
      <c r="J1494" s="59">
        <f>IF(VENTAS[[#This Row],[Nombre del Gestor]]&gt;1,  VENTAS[[#This Row],[Total]]*10%, 0)</f>
        <v>2.5</v>
      </c>
      <c r="K1494" s="59">
        <f>IFERROR(VLOOKUP(VENTAS[[#This Row],[Código del producto Vendido]],STOCK[],16,FALSE)*VENTAS[[#This Row],[Cantidad]] + VLOOKUP(VENTAS[[#This Row],[Código del producto Vendido]],STOCK[],19,FALSE)*VENTAS[[#This Row],[Cantidad]],VENTAS[[#This Row],[Total]])</f>
        <v>13.31</v>
      </c>
      <c r="L1494" s="59">
        <f>VENTAS[[#This Row],[Total]]-VENTAS[[#This Row],[Comisión 10%]]-VENTAS[[#This Row],[Costo SIN Comision]]</f>
        <v>9.19</v>
      </c>
      <c r="M1494" s="59"/>
    </row>
    <row r="1495" spans="1:13" ht="20" customHeight="1">
      <c r="A1495" s="56">
        <v>45560</v>
      </c>
      <c r="B1495" s="57"/>
      <c r="C1495" s="57" t="s">
        <v>3430</v>
      </c>
      <c r="D1495" s="57" t="s">
        <v>2014</v>
      </c>
      <c r="E1495" s="57" t="s">
        <v>3261</v>
      </c>
      <c r="F1495" s="58" t="str">
        <f>IFERROR(VLOOKUP(VENTAS[[#This Row],[Código del producto Vendido]],STOCK[],5,FALSE),"-")</f>
        <v>Bolso cuadrado tejido de rafia Tamaño grande Color Carmelita</v>
      </c>
      <c r="G1495" s="58">
        <v>1</v>
      </c>
      <c r="H1495" s="59">
        <v>25</v>
      </c>
      <c r="I1495" s="59">
        <f>VENTAS[[#This Row],[Cantidad]]*VENTAS[[#This Row],[Precio Venta]]</f>
        <v>25</v>
      </c>
      <c r="J1495" s="59">
        <f>IF(VENTAS[[#This Row],[Nombre del Gestor]]&gt;1,  VENTAS[[#This Row],[Total]]*10%, 0)</f>
        <v>2.5</v>
      </c>
      <c r="K1495" s="59">
        <f>IFERROR(VLOOKUP(VENTAS[[#This Row],[Código del producto Vendido]],STOCK[],16,FALSE)*VENTAS[[#This Row],[Cantidad]] + VLOOKUP(VENTAS[[#This Row],[Código del producto Vendido]],STOCK[],19,FALSE)*VENTAS[[#This Row],[Cantidad]],VENTAS[[#This Row],[Total]])</f>
        <v>14.85</v>
      </c>
      <c r="L1495" s="59">
        <f>VENTAS[[#This Row],[Total]]-VENTAS[[#This Row],[Comisión 10%]]-VENTAS[[#This Row],[Costo SIN Comision]]</f>
        <v>7.65</v>
      </c>
      <c r="M1495" s="59"/>
    </row>
    <row r="1496" spans="1:13" ht="20" customHeight="1">
      <c r="A1496" s="56">
        <v>45560</v>
      </c>
      <c r="B1496" s="57"/>
      <c r="C1496" s="57" t="s">
        <v>3431</v>
      </c>
      <c r="D1496" s="57" t="s">
        <v>2014</v>
      </c>
      <c r="E1496" s="57" t="s">
        <v>3237</v>
      </c>
      <c r="F1496" s="58" t="str">
        <f>IFERROR(VLOOKUP(VENTAS[[#This Row],[Código del producto Vendido]],STOCK[],5,FALSE),"-")</f>
        <v>Bolso de ratán de Moda para vacaciones tamaño mediano con diseño de listas negras</v>
      </c>
      <c r="G1496" s="58">
        <v>1</v>
      </c>
      <c r="H1496" s="59">
        <v>22</v>
      </c>
      <c r="I1496" s="59">
        <f>VENTAS[[#This Row],[Cantidad]]*VENTAS[[#This Row],[Precio Venta]]</f>
        <v>22</v>
      </c>
      <c r="J1496" s="59">
        <f>IF(VENTAS[[#This Row],[Nombre del Gestor]]&gt;1,  VENTAS[[#This Row],[Total]]*10%, 0)</f>
        <v>2.2000000000000002</v>
      </c>
      <c r="K1496" s="59">
        <f>IFERROR(VLOOKUP(VENTAS[[#This Row],[Código del producto Vendido]],STOCK[],16,FALSE)*VENTAS[[#This Row],[Cantidad]] + VLOOKUP(VENTAS[[#This Row],[Código del producto Vendido]],STOCK[],19,FALSE)*VENTAS[[#This Row],[Cantidad]],VENTAS[[#This Row],[Total]])</f>
        <v>12.17</v>
      </c>
      <c r="L1496" s="59">
        <f>VENTAS[[#This Row],[Total]]-VENTAS[[#This Row],[Comisión 10%]]-VENTAS[[#This Row],[Costo SIN Comision]]</f>
        <v>7.6300000000000008</v>
      </c>
      <c r="M1496" s="59"/>
    </row>
    <row r="1497" spans="1:13" ht="20" customHeight="1">
      <c r="A1497" s="56">
        <v>45558</v>
      </c>
      <c r="B1497" s="57"/>
      <c r="C1497" s="57" t="s">
        <v>3432</v>
      </c>
      <c r="D1497" s="57" t="s">
        <v>2014</v>
      </c>
      <c r="E1497" s="57" t="s">
        <v>3433</v>
      </c>
      <c r="F1497" s="58" t="str">
        <f>IFERROR(VLOOKUP(VENTAS[[#This Row],[Código del producto Vendido]],STOCK[],5,FALSE),"-")</f>
        <v>falda negra con abertura H&amp;M</v>
      </c>
      <c r="G1497" s="58">
        <v>1</v>
      </c>
      <c r="H1497" s="59">
        <v>25</v>
      </c>
      <c r="I1497" s="59">
        <f>VENTAS[[#This Row],[Cantidad]]*VENTAS[[#This Row],[Precio Venta]]</f>
        <v>25</v>
      </c>
      <c r="J1497" s="59">
        <f>IF(VENTAS[[#This Row],[Nombre del Gestor]]&gt;1,  VENTAS[[#This Row],[Total]]*10%, 0)</f>
        <v>2.5</v>
      </c>
      <c r="K1497" s="59">
        <f>IFERROR(VLOOKUP(VENTAS[[#This Row],[Código del producto Vendido]],STOCK[],16,FALSE)*VENTAS[[#This Row],[Cantidad]] + VLOOKUP(VENTAS[[#This Row],[Código del producto Vendido]],STOCK[],19,FALSE)*VENTAS[[#This Row],[Cantidad]],VENTAS[[#This Row],[Total]])</f>
        <v>14.6</v>
      </c>
      <c r="L1497" s="59">
        <f>VENTAS[[#This Row],[Total]]-VENTAS[[#This Row],[Comisión 10%]]-VENTAS[[#This Row],[Costo SIN Comision]]</f>
        <v>7.9</v>
      </c>
      <c r="M1497" s="59"/>
    </row>
    <row r="1498" spans="1:13" ht="20" customHeight="1">
      <c r="A1498" s="56">
        <v>45536</v>
      </c>
      <c r="B1498" s="57"/>
      <c r="C1498" s="57" t="s">
        <v>3437</v>
      </c>
      <c r="D1498" s="57" t="s">
        <v>2014</v>
      </c>
      <c r="E1498" s="57" t="s">
        <v>3436</v>
      </c>
      <c r="F1498" s="58" t="str">
        <f>IFERROR(VLOOKUP(VENTAS[[#This Row],[Código del producto Vendido]],STOCK[],5,FALSE),"-")</f>
        <v>Sandalias prácticas Chunky Negras</v>
      </c>
      <c r="G1498" s="58">
        <v>1</v>
      </c>
      <c r="H1498" s="59">
        <v>35</v>
      </c>
      <c r="I1498" s="59">
        <f>VENTAS[[#This Row],[Cantidad]]*VENTAS[[#This Row],[Precio Venta]]</f>
        <v>35</v>
      </c>
      <c r="J1498" s="59">
        <f>IF(VENTAS[[#This Row],[Nombre del Gestor]]&gt;1,  VENTAS[[#This Row],[Total]]*10%, 0)</f>
        <v>3.5</v>
      </c>
      <c r="K1498" s="59">
        <f>IFERROR(VLOOKUP(VENTAS[[#This Row],[Código del producto Vendido]],STOCK[],16,FALSE)*VENTAS[[#This Row],[Cantidad]] + VLOOKUP(VENTAS[[#This Row],[Código del producto Vendido]],STOCK[],19,FALSE)*VENTAS[[#This Row],[Cantidad]],VENTAS[[#This Row],[Total]])</f>
        <v>21.97</v>
      </c>
      <c r="L1498" s="59">
        <f>VENTAS[[#This Row],[Total]]-VENTAS[[#This Row],[Comisión 10%]]-VENTAS[[#This Row],[Costo SIN Comision]]</f>
        <v>9.5300000000000011</v>
      </c>
      <c r="M1498" s="59"/>
    </row>
    <row r="1499" spans="1:13" ht="20" customHeight="1">
      <c r="A1499" s="56">
        <v>45565</v>
      </c>
      <c r="B1499" s="57"/>
      <c r="C1499" s="57" t="s">
        <v>2891</v>
      </c>
      <c r="D1499" s="57" t="s">
        <v>2488</v>
      </c>
      <c r="E1499" s="57" t="s">
        <v>3239</v>
      </c>
      <c r="F1499" s="58" t="str">
        <f>IFERROR(VLOOKUP(VENTAS[[#This Row],[Código del producto Vendido]],STOCK[],5,FALSE),"-")</f>
        <v>Bolso de diario ligero y casual de gran capacidad elegante de cocodrilo</v>
      </c>
      <c r="G1499" s="58">
        <v>1</v>
      </c>
      <c r="H1499" s="59">
        <v>25</v>
      </c>
      <c r="I1499" s="59">
        <f>VENTAS[[#This Row],[Cantidad]]*VENTAS[[#This Row],[Precio Venta]]</f>
        <v>25</v>
      </c>
      <c r="J1499" s="59">
        <f>IF(VENTAS[[#This Row],[Nombre del Gestor]]&gt;1,  VENTAS[[#This Row],[Total]]*10%, 0)</f>
        <v>2.5</v>
      </c>
      <c r="K1499" s="59">
        <f>IFERROR(VLOOKUP(VENTAS[[#This Row],[Código del producto Vendido]],STOCK[],16,FALSE)*VENTAS[[#This Row],[Cantidad]] + VLOOKUP(VENTAS[[#This Row],[Código del producto Vendido]],STOCK[],19,FALSE)*VENTAS[[#This Row],[Cantidad]],VENTAS[[#This Row],[Total]])</f>
        <v>10.14</v>
      </c>
      <c r="L1499" s="59">
        <f>VENTAS[[#This Row],[Total]]-VENTAS[[#This Row],[Comisión 10%]]-VENTAS[[#This Row],[Costo SIN Comision]]</f>
        <v>12.36</v>
      </c>
      <c r="M1499" s="59"/>
    </row>
    <row r="1500" spans="1:13" ht="20" customHeight="1">
      <c r="A1500" s="56">
        <v>45565</v>
      </c>
      <c r="B1500" s="57"/>
      <c r="C1500" s="57" t="s">
        <v>1201</v>
      </c>
      <c r="D1500" s="57"/>
      <c r="E1500" s="57" t="s">
        <v>3436</v>
      </c>
      <c r="F1500" s="58" t="str">
        <f>IFERROR(VLOOKUP(VENTAS[[#This Row],[Código del producto Vendido]],STOCK[],5,FALSE),"-")</f>
        <v>Sandalias prácticas Chunky Negras</v>
      </c>
      <c r="G1500" s="58">
        <v>2</v>
      </c>
      <c r="H1500" s="59">
        <v>35</v>
      </c>
      <c r="I1500" s="59">
        <f>VENTAS[[#This Row],[Cantidad]]*VENTAS[[#This Row],[Precio Venta]]</f>
        <v>70</v>
      </c>
      <c r="J1500" s="59">
        <f>IF(VENTAS[[#This Row],[Nombre del Gestor]]&gt;1,  VENTAS[[#This Row],[Total]]*10%, 0)</f>
        <v>0</v>
      </c>
      <c r="K1500" s="59">
        <f>IFERROR(VLOOKUP(VENTAS[[#This Row],[Código del producto Vendido]],STOCK[],16,FALSE)*VENTAS[[#This Row],[Cantidad]] + VLOOKUP(VENTAS[[#This Row],[Código del producto Vendido]],STOCK[],19,FALSE)*VENTAS[[#This Row],[Cantidad]],VENTAS[[#This Row],[Total]])</f>
        <v>43.94</v>
      </c>
      <c r="L1500" s="59">
        <f>VENTAS[[#This Row],[Total]]-VENTAS[[#This Row],[Comisión 10%]]-VENTAS[[#This Row],[Costo SIN Comision]]</f>
        <v>26.060000000000002</v>
      </c>
      <c r="M1500" s="59"/>
    </row>
    <row r="1501" spans="1:13" ht="20" customHeight="1">
      <c r="A1501" s="56">
        <v>45564</v>
      </c>
      <c r="B1501" s="57"/>
      <c r="C1501" s="57" t="s">
        <v>2925</v>
      </c>
      <c r="D1501" s="57" t="s">
        <v>226</v>
      </c>
      <c r="E1501" s="57" t="s">
        <v>2654</v>
      </c>
      <c r="F1501" s="58" t="str">
        <f>IFERROR(VLOOKUP(VENTAS[[#This Row],[Código del producto Vendido]],STOCK[],5,FALSE),"-")</f>
        <v>Camisa elegante con lazo grande</v>
      </c>
      <c r="G1501" s="58">
        <v>1</v>
      </c>
      <c r="H1501" s="59">
        <v>20</v>
      </c>
      <c r="I1501" s="59">
        <f>VENTAS[[#This Row],[Cantidad]]*VENTAS[[#This Row],[Precio Venta]]</f>
        <v>20</v>
      </c>
      <c r="J1501" s="59">
        <f>IF(VENTAS[[#This Row],[Nombre del Gestor]]&gt;1,  VENTAS[[#This Row],[Total]]*10%, 0)</f>
        <v>2</v>
      </c>
      <c r="K1501" s="59">
        <f>IFERROR(VLOOKUP(VENTAS[[#This Row],[Código del producto Vendido]],STOCK[],16,FALSE)*VENTAS[[#This Row],[Cantidad]] + VLOOKUP(VENTAS[[#This Row],[Código del producto Vendido]],STOCK[],19,FALSE)*VENTAS[[#This Row],[Cantidad]],VENTAS[[#This Row],[Total]])</f>
        <v>10.92</v>
      </c>
      <c r="L1501" s="59">
        <f>VENTAS[[#This Row],[Total]]-VENTAS[[#This Row],[Comisión 10%]]-VENTAS[[#This Row],[Costo SIN Comision]]</f>
        <v>7.08</v>
      </c>
      <c r="M1501" s="59"/>
    </row>
    <row r="1502" spans="1:13" ht="20" customHeight="1">
      <c r="A1502" s="56">
        <v>45565</v>
      </c>
      <c r="B1502" s="57"/>
      <c r="C1502" s="57" t="s">
        <v>3438</v>
      </c>
      <c r="D1502" s="57" t="s">
        <v>2488</v>
      </c>
      <c r="E1502" s="57" t="s">
        <v>3378</v>
      </c>
      <c r="F1502" s="58" t="str">
        <f>IFERROR(VLOOKUP(VENTAS[[#This Row],[Código del producto Vendido]],STOCK[],5,FALSE),"-")</f>
        <v>Pantalón alto de pierna ancha color caramelo</v>
      </c>
      <c r="G1502" s="58">
        <v>1</v>
      </c>
      <c r="H1502" s="59">
        <v>30</v>
      </c>
      <c r="I1502" s="59">
        <f>VENTAS[[#This Row],[Cantidad]]*VENTAS[[#This Row],[Precio Venta]]</f>
        <v>30</v>
      </c>
      <c r="J1502" s="59">
        <f>IF(VENTAS[[#This Row],[Nombre del Gestor]]&gt;1,  VENTAS[[#This Row],[Total]]*10%, 0)</f>
        <v>3</v>
      </c>
      <c r="K1502" s="59">
        <f>IFERROR(VLOOKUP(VENTAS[[#This Row],[Código del producto Vendido]],STOCK[],16,FALSE)*VENTAS[[#This Row],[Cantidad]] + VLOOKUP(VENTAS[[#This Row],[Código del producto Vendido]],STOCK[],19,FALSE)*VENTAS[[#This Row],[Cantidad]],VENTAS[[#This Row],[Total]])</f>
        <v>12.63</v>
      </c>
      <c r="L1502" s="59">
        <f>VENTAS[[#This Row],[Total]]-VENTAS[[#This Row],[Comisión 10%]]-VENTAS[[#This Row],[Costo SIN Comision]]</f>
        <v>14.37</v>
      </c>
      <c r="M1502" s="59"/>
    </row>
    <row r="1503" spans="1:13" ht="20" customHeight="1">
      <c r="A1503" s="56">
        <v>45565</v>
      </c>
      <c r="B1503" s="57"/>
      <c r="C1503" s="57" t="s">
        <v>3439</v>
      </c>
      <c r="D1503" s="57" t="s">
        <v>2488</v>
      </c>
      <c r="E1503" s="57" t="s">
        <v>3236</v>
      </c>
      <c r="F1503" s="58" t="str">
        <f>IFERROR(VLOOKUP(VENTAS[[#This Row],[Código del producto Vendido]],STOCK[],5,FALSE),"-")</f>
        <v>Bolso elegante de estilo sillín</v>
      </c>
      <c r="G1503" s="58">
        <v>1</v>
      </c>
      <c r="H1503" s="59">
        <v>22</v>
      </c>
      <c r="I1503" s="59">
        <f>VENTAS[[#This Row],[Cantidad]]*VENTAS[[#This Row],[Precio Venta]]</f>
        <v>22</v>
      </c>
      <c r="J1503" s="59">
        <f>IF(VENTAS[[#This Row],[Nombre del Gestor]]&gt;1,  VENTAS[[#This Row],[Total]]*10%, 0)</f>
        <v>2.2000000000000002</v>
      </c>
      <c r="K1503" s="59">
        <f>IFERROR(VLOOKUP(VENTAS[[#This Row],[Código del producto Vendido]],STOCK[],16,FALSE)*VENTAS[[#This Row],[Cantidad]] + VLOOKUP(VENTAS[[#This Row],[Código del producto Vendido]],STOCK[],19,FALSE)*VENTAS[[#This Row],[Cantidad]],VENTAS[[#This Row],[Total]])</f>
        <v>10.280000000000001</v>
      </c>
      <c r="L1503" s="59">
        <f>VENTAS[[#This Row],[Total]]-VENTAS[[#This Row],[Comisión 10%]]-VENTAS[[#This Row],[Costo SIN Comision]]</f>
        <v>9.52</v>
      </c>
      <c r="M1503" s="59"/>
    </row>
    <row r="1504" spans="1:13" ht="20" customHeight="1">
      <c r="A1504" s="56">
        <v>45565</v>
      </c>
      <c r="B1504" s="57"/>
      <c r="C1504" s="57" t="s">
        <v>3440</v>
      </c>
      <c r="D1504" s="57" t="s">
        <v>2488</v>
      </c>
      <c r="E1504" s="57" t="s">
        <v>964</v>
      </c>
      <c r="F1504" s="58" t="str">
        <f>IFERROR(VLOOKUP(VENTAS[[#This Row],[Código del producto Vendido]],STOCK[],5,FALSE),"-")</f>
        <v>Top cami carrera</v>
      </c>
      <c r="G1504" s="58">
        <v>1</v>
      </c>
      <c r="H1504" s="59">
        <v>7</v>
      </c>
      <c r="I1504" s="59">
        <f>VENTAS[[#This Row],[Cantidad]]*VENTAS[[#This Row],[Precio Venta]]</f>
        <v>7</v>
      </c>
      <c r="J1504" s="59">
        <f>IF(VENTAS[[#This Row],[Nombre del Gestor]]&gt;1,  VENTAS[[#This Row],[Total]]*10%, 0)</f>
        <v>0.70000000000000007</v>
      </c>
      <c r="K1504" s="59">
        <f>IFERROR(VLOOKUP(VENTAS[[#This Row],[Código del producto Vendido]],STOCK[],16,FALSE)*VENTAS[[#This Row],[Cantidad]] + VLOOKUP(VENTAS[[#This Row],[Código del producto Vendido]],STOCK[],19,FALSE)*VENTAS[[#This Row],[Cantidad]],VENTAS[[#This Row],[Total]])</f>
        <v>4.992647058823529</v>
      </c>
      <c r="L1504" s="59">
        <f>VENTAS[[#This Row],[Total]]-VENTAS[[#This Row],[Comisión 10%]]-VENTAS[[#This Row],[Costo SIN Comision]]</f>
        <v>1.3073529411764708</v>
      </c>
      <c r="M1504" s="59"/>
    </row>
    <row r="1505" spans="1:13" ht="20" customHeight="1">
      <c r="A1505" s="56">
        <v>45565</v>
      </c>
      <c r="B1505" s="57"/>
      <c r="C1505" s="57" t="s">
        <v>3440</v>
      </c>
      <c r="D1505" s="57" t="s">
        <v>2488</v>
      </c>
      <c r="E1505" s="57" t="s">
        <v>3360</v>
      </c>
      <c r="F1505" s="58" t="str">
        <f>IFERROR(VLOOKUP(VENTAS[[#This Row],[Código del producto Vendido]],STOCK[],5,FALSE),"-")</f>
        <v>Camiseta de moda con estampado de cereza</v>
      </c>
      <c r="G1505" s="58">
        <v>1</v>
      </c>
      <c r="H1505" s="59">
        <v>15</v>
      </c>
      <c r="I1505" s="59">
        <f>VENTAS[[#This Row],[Cantidad]]*VENTAS[[#This Row],[Precio Venta]]</f>
        <v>15</v>
      </c>
      <c r="J1505" s="59">
        <f>IF(VENTAS[[#This Row],[Nombre del Gestor]]&gt;1,  VENTAS[[#This Row],[Total]]*10%, 0)</f>
        <v>1.5</v>
      </c>
      <c r="K1505" s="59">
        <f>IFERROR(VLOOKUP(VENTAS[[#This Row],[Código del producto Vendido]],STOCK[],16,FALSE)*VENTAS[[#This Row],[Cantidad]] + VLOOKUP(VENTAS[[#This Row],[Código del producto Vendido]],STOCK[],19,FALSE)*VENTAS[[#This Row],[Cantidad]],VENTAS[[#This Row],[Total]])</f>
        <v>5.92</v>
      </c>
      <c r="L1505" s="59">
        <f>VENTAS[[#This Row],[Total]]-VENTAS[[#This Row],[Comisión 10%]]-VENTAS[[#This Row],[Costo SIN Comision]]</f>
        <v>7.58</v>
      </c>
      <c r="M1505" s="59"/>
    </row>
    <row r="1506" spans="1:13" ht="20" customHeight="1">
      <c r="A1506" s="56">
        <v>45564</v>
      </c>
      <c r="B1506" s="57"/>
      <c r="C1506" s="57" t="s">
        <v>1491</v>
      </c>
      <c r="D1506" s="57" t="s">
        <v>2488</v>
      </c>
      <c r="E1506" s="57" t="s">
        <v>3076</v>
      </c>
      <c r="F1506" s="58" t="str">
        <f>IFERROR(VLOOKUP(VENTAS[[#This Row],[Código del producto Vendido]],STOCK[],5,FALSE),"-")</f>
        <v>Vestido Privé Unicolor Sin Mangas ajustado con pliegues color negro</v>
      </c>
      <c r="G1506" s="58">
        <v>1</v>
      </c>
      <c r="H1506" s="59">
        <v>20</v>
      </c>
      <c r="I1506" s="59">
        <f>VENTAS[[#This Row],[Cantidad]]*VENTAS[[#This Row],[Precio Venta]]</f>
        <v>20</v>
      </c>
      <c r="J1506" s="59">
        <f>IF(VENTAS[[#This Row],[Nombre del Gestor]]&gt;1,  VENTAS[[#This Row],[Total]]*10%, 0)</f>
        <v>2</v>
      </c>
      <c r="K1506" s="59">
        <f>IFERROR(VLOOKUP(VENTAS[[#This Row],[Código del producto Vendido]],STOCK[],16,FALSE)*VENTAS[[#This Row],[Cantidad]] + VLOOKUP(VENTAS[[#This Row],[Código del producto Vendido]],STOCK[],19,FALSE)*VENTAS[[#This Row],[Cantidad]],VENTAS[[#This Row],[Total]])</f>
        <v>6.12</v>
      </c>
      <c r="L1506" s="59">
        <f>VENTAS[[#This Row],[Total]]-VENTAS[[#This Row],[Comisión 10%]]-VENTAS[[#This Row],[Costo SIN Comision]]</f>
        <v>11.879999999999999</v>
      </c>
      <c r="M1506" s="59"/>
    </row>
    <row r="1507" spans="1:13" ht="20" customHeight="1">
      <c r="A1507" s="56">
        <v>45564</v>
      </c>
      <c r="B1507" s="57"/>
      <c r="C1507" s="57" t="s">
        <v>2831</v>
      </c>
      <c r="D1507" s="57" t="s">
        <v>2488</v>
      </c>
      <c r="E1507" s="57" t="s">
        <v>3245</v>
      </c>
      <c r="F1507" s="58" t="str">
        <f>IFERROR(VLOOKUP(VENTAS[[#This Row],[Código del producto Vendido]],STOCK[],5,FALSE),"-")</f>
        <v>Vestido elegante de crochet de de cuello profundo y espalda cruzada</v>
      </c>
      <c r="G1507" s="58">
        <v>1</v>
      </c>
      <c r="H1507" s="59">
        <v>30</v>
      </c>
      <c r="I1507" s="59">
        <f>VENTAS[[#This Row],[Cantidad]]*VENTAS[[#This Row],[Precio Venta]]</f>
        <v>30</v>
      </c>
      <c r="J1507" s="59">
        <f>IF(VENTAS[[#This Row],[Nombre del Gestor]]&gt;1,  VENTAS[[#This Row],[Total]]*10%, 0)</f>
        <v>3</v>
      </c>
      <c r="K1507" s="59">
        <f>IFERROR(VLOOKUP(VENTAS[[#This Row],[Código del producto Vendido]],STOCK[],16,FALSE)*VENTAS[[#This Row],[Cantidad]] + VLOOKUP(VENTAS[[#This Row],[Código del producto Vendido]],STOCK[],19,FALSE)*VENTAS[[#This Row],[Cantidad]],VENTAS[[#This Row],[Total]])</f>
        <v>13.5</v>
      </c>
      <c r="L1507" s="59">
        <f>VENTAS[[#This Row],[Total]]-VENTAS[[#This Row],[Comisión 10%]]-VENTAS[[#This Row],[Costo SIN Comision]]</f>
        <v>13.5</v>
      </c>
      <c r="M1507" s="59"/>
    </row>
    <row r="1508" spans="1:13" ht="20" customHeight="1">
      <c r="A1508" s="56">
        <v>45564</v>
      </c>
      <c r="B1508" s="57"/>
      <c r="C1508" s="57" t="s">
        <v>3441</v>
      </c>
      <c r="D1508" s="57" t="s">
        <v>2488</v>
      </c>
      <c r="E1508" s="57" t="s">
        <v>3246</v>
      </c>
      <c r="F1508" s="58" t="str">
        <f>IFERROR(VLOOKUP(VENTAS[[#This Row],[Código del producto Vendido]],STOCK[],5,FALSE),"-")</f>
        <v>Vestido elegante de crochet de de cuello profundo y espalda cruzada</v>
      </c>
      <c r="G1508" s="58">
        <v>1</v>
      </c>
      <c r="H1508" s="59">
        <v>30</v>
      </c>
      <c r="I1508" s="59">
        <f>VENTAS[[#This Row],[Cantidad]]*VENTAS[[#This Row],[Precio Venta]]</f>
        <v>30</v>
      </c>
      <c r="J1508" s="59">
        <f>IF(VENTAS[[#This Row],[Nombre del Gestor]]&gt;1,  VENTAS[[#This Row],[Total]]*10%, 0)</f>
        <v>3</v>
      </c>
      <c r="K1508" s="59">
        <f>IFERROR(VLOOKUP(VENTAS[[#This Row],[Código del producto Vendido]],STOCK[],16,FALSE)*VENTAS[[#This Row],[Cantidad]] + VLOOKUP(VENTAS[[#This Row],[Código del producto Vendido]],STOCK[],19,FALSE)*VENTAS[[#This Row],[Cantidad]],VENTAS[[#This Row],[Total]])</f>
        <v>13.5</v>
      </c>
      <c r="L1508" s="59">
        <f>VENTAS[[#This Row],[Total]]-VENTAS[[#This Row],[Comisión 10%]]-VENTAS[[#This Row],[Costo SIN Comision]]</f>
        <v>13.5</v>
      </c>
      <c r="M1508" s="59"/>
    </row>
    <row r="1509" spans="1:13" ht="20" customHeight="1">
      <c r="A1509" s="56">
        <v>45563</v>
      </c>
      <c r="B1509" s="57"/>
      <c r="C1509" s="57" t="s">
        <v>3442</v>
      </c>
      <c r="D1509" s="57" t="s">
        <v>2488</v>
      </c>
      <c r="E1509" s="57" t="s">
        <v>3327</v>
      </c>
      <c r="F1509" s="58" t="str">
        <f>IFERROR(VLOOKUP(VENTAS[[#This Row],[Código del producto Vendido]],STOCK[],5,FALSE),"-")</f>
        <v>Vestido camisola de ajustado romántico sexy</v>
      </c>
      <c r="G1509" s="58">
        <v>1</v>
      </c>
      <c r="H1509" s="59">
        <v>30</v>
      </c>
      <c r="I1509" s="59">
        <f>VENTAS[[#This Row],[Cantidad]]*VENTAS[[#This Row],[Precio Venta]]</f>
        <v>30</v>
      </c>
      <c r="J1509" s="59">
        <f>IF(VENTAS[[#This Row],[Nombre del Gestor]]&gt;1,  VENTAS[[#This Row],[Total]]*10%, 0)</f>
        <v>3</v>
      </c>
      <c r="K1509" s="59">
        <f>IFERROR(VLOOKUP(VENTAS[[#This Row],[Código del producto Vendido]],STOCK[],16,FALSE)*VENTAS[[#This Row],[Cantidad]] + VLOOKUP(VENTAS[[#This Row],[Código del producto Vendido]],STOCK[],19,FALSE)*VENTAS[[#This Row],[Cantidad]],VENTAS[[#This Row],[Total]])</f>
        <v>13.3</v>
      </c>
      <c r="L1509" s="59">
        <f>VENTAS[[#This Row],[Total]]-VENTAS[[#This Row],[Comisión 10%]]-VENTAS[[#This Row],[Costo SIN Comision]]</f>
        <v>13.7</v>
      </c>
      <c r="M1509" s="59"/>
    </row>
    <row r="1510" spans="1:13" ht="20" customHeight="1">
      <c r="A1510" s="56">
        <v>45563</v>
      </c>
      <c r="B1510" s="57"/>
      <c r="C1510" s="57" t="s">
        <v>3426</v>
      </c>
      <c r="D1510" s="57" t="s">
        <v>2488</v>
      </c>
      <c r="E1510" s="57" t="s">
        <v>3335</v>
      </c>
      <c r="F1510" s="58" t="str">
        <f>IFERROR(VLOOKUP(VENTAS[[#This Row],[Código del producto Vendido]],STOCK[],5,FALSE),"-")</f>
        <v>Vestido camisola negro con abertura</v>
      </c>
      <c r="G1510" s="58">
        <v>1</v>
      </c>
      <c r="H1510" s="59">
        <v>20</v>
      </c>
      <c r="I1510" s="59">
        <f>VENTAS[[#This Row],[Cantidad]]*VENTAS[[#This Row],[Precio Venta]]</f>
        <v>20</v>
      </c>
      <c r="J1510" s="59">
        <f>IF(VENTAS[[#This Row],[Nombre del Gestor]]&gt;1,  VENTAS[[#This Row],[Total]]*10%, 0)</f>
        <v>2</v>
      </c>
      <c r="K1510" s="59">
        <f>IFERROR(VLOOKUP(VENTAS[[#This Row],[Código del producto Vendido]],STOCK[],16,FALSE)*VENTAS[[#This Row],[Cantidad]] + VLOOKUP(VENTAS[[#This Row],[Código del producto Vendido]],STOCK[],19,FALSE)*VENTAS[[#This Row],[Cantidad]],VENTAS[[#This Row],[Total]])</f>
        <v>7.6300000000000008</v>
      </c>
      <c r="L1510" s="59">
        <f>VENTAS[[#This Row],[Total]]-VENTAS[[#This Row],[Comisión 10%]]-VENTAS[[#This Row],[Costo SIN Comision]]</f>
        <v>10.37</v>
      </c>
      <c r="M1510" s="59"/>
    </row>
    <row r="1511" spans="1:13" ht="20" customHeight="1">
      <c r="A1511" s="56">
        <v>45563</v>
      </c>
      <c r="B1511" s="57"/>
      <c r="C1511" s="57" t="s">
        <v>3443</v>
      </c>
      <c r="D1511" s="57" t="s">
        <v>2488</v>
      </c>
      <c r="E1511" s="57" t="s">
        <v>3341</v>
      </c>
      <c r="F1511" s="58" t="str">
        <f>IFERROR(VLOOKUP(VENTAS[[#This Row],[Código del producto Vendido]],STOCK[],5,FALSE),"-")</f>
        <v>Vestido de un hombro con abertura trasera color azul celeste</v>
      </c>
      <c r="G1511" s="58">
        <v>1</v>
      </c>
      <c r="H1511" s="59">
        <v>25</v>
      </c>
      <c r="I1511" s="59">
        <f>VENTAS[[#This Row],[Cantidad]]*VENTAS[[#This Row],[Precio Venta]]</f>
        <v>25</v>
      </c>
      <c r="J1511" s="59">
        <f>IF(VENTAS[[#This Row],[Nombre del Gestor]]&gt;1,  VENTAS[[#This Row],[Total]]*10%, 0)</f>
        <v>2.5</v>
      </c>
      <c r="K1511" s="59">
        <f>IFERROR(VLOOKUP(VENTAS[[#This Row],[Código del producto Vendido]],STOCK[],16,FALSE)*VENTAS[[#This Row],[Cantidad]] + VLOOKUP(VENTAS[[#This Row],[Código del producto Vendido]],STOCK[],19,FALSE)*VENTAS[[#This Row],[Cantidad]],VENTAS[[#This Row],[Total]])</f>
        <v>12.32</v>
      </c>
      <c r="L1511" s="59">
        <f>VENTAS[[#This Row],[Total]]-VENTAS[[#This Row],[Comisión 10%]]-VENTAS[[#This Row],[Costo SIN Comision]]</f>
        <v>10.18</v>
      </c>
      <c r="M1511" s="59"/>
    </row>
    <row r="1512" spans="1:13" ht="20" customHeight="1">
      <c r="A1512" s="56">
        <v>45563</v>
      </c>
      <c r="B1512" s="57"/>
      <c r="C1512" s="57" t="s">
        <v>3444</v>
      </c>
      <c r="D1512" s="57" t="s">
        <v>2488</v>
      </c>
      <c r="E1512" s="57" t="s">
        <v>3255</v>
      </c>
      <c r="F1512" s="58" t="str">
        <f>IFERROR(VLOOKUP(VENTAS[[#This Row],[Código del producto Vendido]],STOCK[],5,FALSE),"-")</f>
        <v>Pantalones largros rayados de moda de gran comodidad</v>
      </c>
      <c r="G1512" s="58">
        <v>1</v>
      </c>
      <c r="H1512" s="59">
        <v>22</v>
      </c>
      <c r="I1512" s="59">
        <f>VENTAS[[#This Row],[Cantidad]]*VENTAS[[#This Row],[Precio Venta]]</f>
        <v>22</v>
      </c>
      <c r="J1512" s="59">
        <f>IF(VENTAS[[#This Row],[Nombre del Gestor]]&gt;1,  VENTAS[[#This Row],[Total]]*10%, 0)</f>
        <v>2.2000000000000002</v>
      </c>
      <c r="K1512" s="59">
        <f>IFERROR(VLOOKUP(VENTAS[[#This Row],[Código del producto Vendido]],STOCK[],16,FALSE)*VENTAS[[#This Row],[Cantidad]] + VLOOKUP(VENTAS[[#This Row],[Código del producto Vendido]],STOCK[],19,FALSE)*VENTAS[[#This Row],[Cantidad]],VENTAS[[#This Row],[Total]])</f>
        <v>10.52</v>
      </c>
      <c r="L1512" s="59">
        <f>VENTAS[[#This Row],[Total]]-VENTAS[[#This Row],[Comisión 10%]]-VENTAS[[#This Row],[Costo SIN Comision]]</f>
        <v>9.2800000000000011</v>
      </c>
      <c r="M1512" s="59"/>
    </row>
    <row r="1513" spans="1:13" ht="20" customHeight="1">
      <c r="A1513" s="56">
        <v>45562</v>
      </c>
      <c r="B1513" s="57"/>
      <c r="C1513" s="57" t="s">
        <v>3445</v>
      </c>
      <c r="D1513" s="57" t="s">
        <v>2488</v>
      </c>
      <c r="E1513" s="57" t="s">
        <v>3261</v>
      </c>
      <c r="F1513" s="58" t="str">
        <f>IFERROR(VLOOKUP(VENTAS[[#This Row],[Código del producto Vendido]],STOCK[],5,FALSE),"-")</f>
        <v>Bolso cuadrado tejido de rafia Tamaño grande Color Carmelita</v>
      </c>
      <c r="G1513" s="58">
        <v>1</v>
      </c>
      <c r="H1513" s="59">
        <v>25</v>
      </c>
      <c r="I1513" s="59">
        <f>VENTAS[[#This Row],[Cantidad]]*VENTAS[[#This Row],[Precio Venta]]</f>
        <v>25</v>
      </c>
      <c r="J1513" s="59">
        <f>IF(VENTAS[[#This Row],[Nombre del Gestor]]&gt;1,  VENTAS[[#This Row],[Total]]*10%, 0)</f>
        <v>2.5</v>
      </c>
      <c r="K1513" s="59">
        <f>IFERROR(VLOOKUP(VENTAS[[#This Row],[Código del producto Vendido]],STOCK[],16,FALSE)*VENTAS[[#This Row],[Cantidad]] + VLOOKUP(VENTAS[[#This Row],[Código del producto Vendido]],STOCK[],19,FALSE)*VENTAS[[#This Row],[Cantidad]],VENTAS[[#This Row],[Total]])</f>
        <v>14.85</v>
      </c>
      <c r="L1513" s="59">
        <f>VENTAS[[#This Row],[Total]]-VENTAS[[#This Row],[Comisión 10%]]-VENTAS[[#This Row],[Costo SIN Comision]]</f>
        <v>7.65</v>
      </c>
      <c r="M1513" s="59"/>
    </row>
    <row r="1514" spans="1:13" ht="20" customHeight="1">
      <c r="A1514" s="56">
        <v>45562</v>
      </c>
      <c r="B1514" s="57"/>
      <c r="C1514" s="57" t="s">
        <v>3446</v>
      </c>
      <c r="D1514" s="57" t="s">
        <v>2488</v>
      </c>
      <c r="E1514" s="57" t="s">
        <v>738</v>
      </c>
      <c r="F1514" s="58" t="str">
        <f>IFERROR(VLOOKUP(VENTAS[[#This Row],[Código del producto Vendido]],STOCK[],5,FALSE),"-")</f>
        <v>Top corsetero asimétrico</v>
      </c>
      <c r="G1514" s="58">
        <v>1</v>
      </c>
      <c r="H1514" s="59">
        <v>9</v>
      </c>
      <c r="I1514" s="59">
        <f>VENTAS[[#This Row],[Cantidad]]*VENTAS[[#This Row],[Precio Venta]]</f>
        <v>9</v>
      </c>
      <c r="J1514" s="59">
        <f>IF(VENTAS[[#This Row],[Nombre del Gestor]]&gt;1,  VENTAS[[#This Row],[Total]]*10%, 0)</f>
        <v>0.9</v>
      </c>
      <c r="K1514" s="59">
        <f>IFERROR(VLOOKUP(VENTAS[[#This Row],[Código del producto Vendido]],STOCK[],16,FALSE)*VENTAS[[#This Row],[Cantidad]] + VLOOKUP(VENTAS[[#This Row],[Código del producto Vendido]],STOCK[],19,FALSE)*VENTAS[[#This Row],[Cantidad]],VENTAS[[#This Row],[Total]])</f>
        <v>5.5683333333333334</v>
      </c>
      <c r="L1514" s="59">
        <f>VENTAS[[#This Row],[Total]]-VENTAS[[#This Row],[Comisión 10%]]-VENTAS[[#This Row],[Costo SIN Comision]]</f>
        <v>2.5316666666666663</v>
      </c>
      <c r="M1514" s="59"/>
    </row>
    <row r="1515" spans="1:13" ht="20" customHeight="1">
      <c r="A1515" s="56">
        <v>45561</v>
      </c>
      <c r="B1515" s="57"/>
      <c r="C1515" s="57" t="s">
        <v>3447</v>
      </c>
      <c r="D1515" s="57" t="s">
        <v>2488</v>
      </c>
      <c r="E1515" s="57" t="s">
        <v>1242</v>
      </c>
      <c r="F1515" s="58" t="str">
        <f>IFERROR(VLOOKUP(VENTAS[[#This Row],[Código del producto Vendido]],STOCK[],5,FALSE),"-")</f>
        <v>Camiseta acanalada de bajo asimétrico naranja</v>
      </c>
      <c r="G1515" s="58">
        <v>1</v>
      </c>
      <c r="H1515" s="59">
        <v>12</v>
      </c>
      <c r="I1515" s="59">
        <f>VENTAS[[#This Row],[Cantidad]]*VENTAS[[#This Row],[Precio Venta]]</f>
        <v>12</v>
      </c>
      <c r="J1515" s="59">
        <f>IF(VENTAS[[#This Row],[Nombre del Gestor]]&gt;1,  VENTAS[[#This Row],[Total]]*10%, 0)</f>
        <v>1.2000000000000002</v>
      </c>
      <c r="K1515" s="59">
        <f>IFERROR(VLOOKUP(VENTAS[[#This Row],[Código del producto Vendido]],STOCK[],16,FALSE)*VENTAS[[#This Row],[Cantidad]] + VLOOKUP(VENTAS[[#This Row],[Código del producto Vendido]],STOCK[],19,FALSE)*VENTAS[[#This Row],[Cantidad]],VENTAS[[#This Row],[Total]])</f>
        <v>9</v>
      </c>
      <c r="L1515" s="59">
        <f>VENTAS[[#This Row],[Total]]-VENTAS[[#This Row],[Comisión 10%]]-VENTAS[[#This Row],[Costo SIN Comision]]</f>
        <v>1.8000000000000007</v>
      </c>
      <c r="M1515" s="59"/>
    </row>
    <row r="1516" spans="1:13" ht="20" customHeight="1">
      <c r="A1516" s="56">
        <v>45560</v>
      </c>
      <c r="B1516" s="57"/>
      <c r="C1516" s="57" t="s">
        <v>3448</v>
      </c>
      <c r="D1516" s="57" t="s">
        <v>2488</v>
      </c>
      <c r="E1516" s="57" t="s">
        <v>1458</v>
      </c>
      <c r="F1516" s="58" t="str">
        <f>IFERROR(VLOOKUP(VENTAS[[#This Row],[Código del producto Vendido]],STOCK[],5,FALSE),"-")</f>
        <v>Jean Mom con bajo descosido</v>
      </c>
      <c r="G1516" s="58">
        <v>1</v>
      </c>
      <c r="H1516" s="59">
        <v>30</v>
      </c>
      <c r="I1516" s="59">
        <f>VENTAS[[#This Row],[Cantidad]]*VENTAS[[#This Row],[Precio Venta]]</f>
        <v>30</v>
      </c>
      <c r="J1516" s="59">
        <f>IF(VENTAS[[#This Row],[Nombre del Gestor]]&gt;1,  VENTAS[[#This Row],[Total]]*10%, 0)</f>
        <v>3</v>
      </c>
      <c r="K1516" s="59">
        <f>IFERROR(VLOOKUP(VENTAS[[#This Row],[Código del producto Vendido]],STOCK[],16,FALSE)*VENTAS[[#This Row],[Cantidad]] + VLOOKUP(VENTAS[[#This Row],[Código del producto Vendido]],STOCK[],19,FALSE)*VENTAS[[#This Row],[Cantidad]],VENTAS[[#This Row],[Total]])</f>
        <v>20.5</v>
      </c>
      <c r="L1516" s="59">
        <f>VENTAS[[#This Row],[Total]]-VENTAS[[#This Row],[Comisión 10%]]-VENTAS[[#This Row],[Costo SIN Comision]]</f>
        <v>6.5</v>
      </c>
      <c r="M1516" s="59"/>
    </row>
    <row r="1517" spans="1:13" ht="20" customHeight="1">
      <c r="A1517" s="56">
        <v>45560</v>
      </c>
      <c r="B1517" s="57"/>
      <c r="C1517" s="57" t="s">
        <v>3448</v>
      </c>
      <c r="D1517" s="57" t="s">
        <v>2488</v>
      </c>
      <c r="E1517" s="57" t="s">
        <v>2549</v>
      </c>
      <c r="F1517" s="58" t="str">
        <f>IFERROR(VLOOKUP(VENTAS[[#This Row],[Código del producto Vendido]],STOCK[],5,FALSE),"-")</f>
        <v>Pantalón cigarrette ajustado elegante</v>
      </c>
      <c r="G1517" s="58">
        <v>1</v>
      </c>
      <c r="H1517" s="59">
        <v>35</v>
      </c>
      <c r="I1517" s="59">
        <f>VENTAS[[#This Row],[Cantidad]]*VENTAS[[#This Row],[Precio Venta]]</f>
        <v>35</v>
      </c>
      <c r="J1517" s="59">
        <f>IF(VENTAS[[#This Row],[Nombre del Gestor]]&gt;1,  VENTAS[[#This Row],[Total]]*10%, 0)</f>
        <v>3.5</v>
      </c>
      <c r="K1517" s="59">
        <f>IFERROR(VLOOKUP(VENTAS[[#This Row],[Código del producto Vendido]],STOCK[],16,FALSE)*VENTAS[[#This Row],[Cantidad]] + VLOOKUP(VENTAS[[#This Row],[Código del producto Vendido]],STOCK[],19,FALSE)*VENTAS[[#This Row],[Cantidad]],VENTAS[[#This Row],[Total]])</f>
        <v>16.194441833137486</v>
      </c>
      <c r="L1517" s="59">
        <f>VENTAS[[#This Row],[Total]]-VENTAS[[#This Row],[Comisión 10%]]-VENTAS[[#This Row],[Costo SIN Comision]]</f>
        <v>15.305558166862514</v>
      </c>
      <c r="M1517" s="59"/>
    </row>
    <row r="1518" spans="1:13" ht="20" customHeight="1">
      <c r="A1518" s="56">
        <v>45554</v>
      </c>
      <c r="B1518" s="57"/>
      <c r="C1518" s="57" t="s">
        <v>3440</v>
      </c>
      <c r="D1518" s="57" t="s">
        <v>2488</v>
      </c>
      <c r="E1518" s="57" t="s">
        <v>758</v>
      </c>
      <c r="F1518" s="58" t="str">
        <f>IFERROR(VLOOKUP(VENTAS[[#This Row],[Código del producto Vendido]],STOCK[],5,FALSE),"-")</f>
        <v>Top Cruzado negro</v>
      </c>
      <c r="G1518" s="58">
        <v>1</v>
      </c>
      <c r="H1518" s="59">
        <v>9</v>
      </c>
      <c r="I1518" s="59">
        <f>VENTAS[[#This Row],[Cantidad]]*VENTAS[[#This Row],[Precio Venta]]</f>
        <v>9</v>
      </c>
      <c r="J1518" s="59">
        <f>IF(VENTAS[[#This Row],[Nombre del Gestor]]&gt;1,  VENTAS[[#This Row],[Total]]*10%, 0)</f>
        <v>0.9</v>
      </c>
      <c r="K1518" s="59">
        <f>IFERROR(VLOOKUP(VENTAS[[#This Row],[Código del producto Vendido]],STOCK[],16,FALSE)*VENTAS[[#This Row],[Cantidad]] + VLOOKUP(VENTAS[[#This Row],[Código del producto Vendido]],STOCK[],19,FALSE)*VENTAS[[#This Row],[Cantidad]],VENTAS[[#This Row],[Total]])</f>
        <v>4.9016666666666673</v>
      </c>
      <c r="L1518" s="59">
        <f>VENTAS[[#This Row],[Total]]-VENTAS[[#This Row],[Comisión 10%]]-VENTAS[[#This Row],[Costo SIN Comision]]</f>
        <v>3.1983333333333324</v>
      </c>
      <c r="M1518" s="59"/>
    </row>
    <row r="1519" spans="1:13" ht="20" customHeight="1">
      <c r="A1519" s="56">
        <v>45552</v>
      </c>
      <c r="B1519" s="57"/>
      <c r="C1519" s="57" t="s">
        <v>3426</v>
      </c>
      <c r="D1519" s="57" t="s">
        <v>2488</v>
      </c>
      <c r="E1519" s="57" t="s">
        <v>1826</v>
      </c>
      <c r="F1519" s="58" t="str">
        <f>IFERROR(VLOOKUP(VENTAS[[#This Row],[Código del producto Vendido]],STOCK[],5,FALSE),"-")</f>
        <v>Blusa estampada de Lunares</v>
      </c>
      <c r="G1519" s="58">
        <v>1</v>
      </c>
      <c r="H1519" s="59">
        <v>14</v>
      </c>
      <c r="I1519" s="59">
        <f>VENTAS[[#This Row],[Cantidad]]*VENTAS[[#This Row],[Precio Venta]]</f>
        <v>14</v>
      </c>
      <c r="J1519" s="59">
        <f>IF(VENTAS[[#This Row],[Nombre del Gestor]]&gt;1,  VENTAS[[#This Row],[Total]]*10%, 0)</f>
        <v>1.4000000000000001</v>
      </c>
      <c r="K1519" s="59">
        <f>IFERROR(VLOOKUP(VENTAS[[#This Row],[Código del producto Vendido]],STOCK[],16,FALSE)*VENTAS[[#This Row],[Cantidad]] + VLOOKUP(VENTAS[[#This Row],[Código del producto Vendido]],STOCK[],19,FALSE)*VENTAS[[#This Row],[Cantidad]],VENTAS[[#This Row],[Total]])</f>
        <v>9.1999999999999993</v>
      </c>
      <c r="L1519" s="59">
        <f>VENTAS[[#This Row],[Total]]-VENTAS[[#This Row],[Comisión 10%]]-VENTAS[[#This Row],[Costo SIN Comision]]</f>
        <v>3.4000000000000004</v>
      </c>
      <c r="M1519" s="59"/>
    </row>
    <row r="1520" spans="1:13" ht="20" customHeight="1">
      <c r="A1520" s="56">
        <v>45548</v>
      </c>
      <c r="B1520" s="57"/>
      <c r="C1520" s="57" t="s">
        <v>3450</v>
      </c>
      <c r="D1520" s="57" t="s">
        <v>2488</v>
      </c>
      <c r="E1520" s="57" t="s">
        <v>731</v>
      </c>
      <c r="F1520" s="58" t="str">
        <f>IFERROR(VLOOKUP(VENTAS[[#This Row],[Código del producto Vendido]],STOCK[],5,FALSE),"-")</f>
        <v>Top cruzado blanco</v>
      </c>
      <c r="G1520" s="58">
        <v>1</v>
      </c>
      <c r="H1520" s="59">
        <v>9</v>
      </c>
      <c r="I1520" s="59">
        <f>VENTAS[[#This Row],[Cantidad]]*VENTAS[[#This Row],[Precio Venta]]</f>
        <v>9</v>
      </c>
      <c r="J1520" s="59">
        <f>IF(VENTAS[[#This Row],[Nombre del Gestor]]&gt;1,  VENTAS[[#This Row],[Total]]*10%, 0)</f>
        <v>0.9</v>
      </c>
      <c r="K1520" s="59">
        <f>IFERROR(VLOOKUP(VENTAS[[#This Row],[Código del producto Vendido]],STOCK[],16,FALSE)*VENTAS[[#This Row],[Cantidad]] + VLOOKUP(VENTAS[[#This Row],[Código del producto Vendido]],STOCK[],19,FALSE)*VENTAS[[#This Row],[Cantidad]],VENTAS[[#This Row],[Total]])</f>
        <v>5.1933333333333334</v>
      </c>
      <c r="L1520" s="59">
        <f>VENTAS[[#This Row],[Total]]-VENTAS[[#This Row],[Comisión 10%]]-VENTAS[[#This Row],[Costo SIN Comision]]</f>
        <v>2.9066666666666663</v>
      </c>
      <c r="M1520" s="59"/>
    </row>
    <row r="1521" spans="1:13" ht="20" customHeight="1">
      <c r="A1521" s="56">
        <v>45544</v>
      </c>
      <c r="B1521" s="57"/>
      <c r="C1521" s="57" t="s">
        <v>3443</v>
      </c>
      <c r="D1521" s="57" t="s">
        <v>2488</v>
      </c>
      <c r="E1521" s="57" t="s">
        <v>1114</v>
      </c>
      <c r="F1521" s="58" t="str">
        <f>IFERROR(VLOOKUP(VENTAS[[#This Row],[Código del producto Vendido]],STOCK[],5,FALSE),"-")</f>
        <v xml:space="preserve">Camisa Blanca </v>
      </c>
      <c r="G1521" s="58">
        <v>1</v>
      </c>
      <c r="H1521" s="59">
        <v>25</v>
      </c>
      <c r="I1521" s="59">
        <f>VENTAS[[#This Row],[Cantidad]]*VENTAS[[#This Row],[Precio Venta]]</f>
        <v>25</v>
      </c>
      <c r="J1521" s="59">
        <f>IF(VENTAS[[#This Row],[Nombre del Gestor]]&gt;1,  VENTAS[[#This Row],[Total]]*10%, 0)</f>
        <v>2.5</v>
      </c>
      <c r="K1521" s="59">
        <f>IFERROR(VLOOKUP(VENTAS[[#This Row],[Código del producto Vendido]],STOCK[],16,FALSE)*VENTAS[[#This Row],[Cantidad]] + VLOOKUP(VENTAS[[#This Row],[Código del producto Vendido]],STOCK[],19,FALSE)*VENTAS[[#This Row],[Cantidad]],VENTAS[[#This Row],[Total]])</f>
        <v>19</v>
      </c>
      <c r="L1521" s="59">
        <f>VENTAS[[#This Row],[Total]]-VENTAS[[#This Row],[Comisión 10%]]-VENTAS[[#This Row],[Costo SIN Comision]]</f>
        <v>3.5</v>
      </c>
      <c r="M1521" s="59"/>
    </row>
    <row r="1522" spans="1:13" ht="20" customHeight="1">
      <c r="A1522" s="56">
        <v>45565</v>
      </c>
      <c r="B1522" s="57"/>
      <c r="C1522" s="57" t="s">
        <v>3453</v>
      </c>
      <c r="D1522" s="57" t="s">
        <v>3452</v>
      </c>
      <c r="E1522" s="57" t="s">
        <v>3242</v>
      </c>
      <c r="F1522" s="58" t="str">
        <f>IFERROR(VLOOKUP(VENTAS[[#This Row],[Código del producto Vendido]],STOCK[],5,FALSE),"-")</f>
        <v>Bolso tejido redondo de gran capacidad Carmelita</v>
      </c>
      <c r="G1522" s="58">
        <v>1</v>
      </c>
      <c r="H1522" s="59">
        <v>25</v>
      </c>
      <c r="I1522" s="59">
        <f>VENTAS[[#This Row],[Cantidad]]*VENTAS[[#This Row],[Precio Venta]]</f>
        <v>25</v>
      </c>
      <c r="J1522" s="59">
        <f>IF(VENTAS[[#This Row],[Nombre del Gestor]]&gt;1,  VENTAS[[#This Row],[Total]]*10%, 0)</f>
        <v>2.5</v>
      </c>
      <c r="K1522" s="59">
        <f>IFERROR(VLOOKUP(VENTAS[[#This Row],[Código del producto Vendido]],STOCK[],16,FALSE)*VENTAS[[#This Row],[Cantidad]] + VLOOKUP(VENTAS[[#This Row],[Código del producto Vendido]],STOCK[],19,FALSE)*VENTAS[[#This Row],[Cantidad]],VENTAS[[#This Row],[Total]])</f>
        <v>13.31</v>
      </c>
      <c r="L1522" s="59">
        <f>VENTAS[[#This Row],[Total]]-VENTAS[[#This Row],[Comisión 10%]]-VENTAS[[#This Row],[Costo SIN Comision]]</f>
        <v>9.19</v>
      </c>
      <c r="M1522" s="59"/>
    </row>
    <row r="1523" spans="1:13" ht="20" customHeight="1">
      <c r="A1523" s="56">
        <v>45564</v>
      </c>
      <c r="B1523" s="57"/>
      <c r="C1523" s="57" t="s">
        <v>2867</v>
      </c>
      <c r="D1523" s="57" t="s">
        <v>3452</v>
      </c>
      <c r="E1523" s="57" t="s">
        <v>3237</v>
      </c>
      <c r="F1523" s="58" t="str">
        <f>IFERROR(VLOOKUP(VENTAS[[#This Row],[Código del producto Vendido]],STOCK[],5,FALSE),"-")</f>
        <v>Bolso de ratán de Moda para vacaciones tamaño mediano con diseño de listas negras</v>
      </c>
      <c r="G1523" s="58">
        <v>1</v>
      </c>
      <c r="H1523" s="59">
        <v>25</v>
      </c>
      <c r="I1523" s="59">
        <f>VENTAS[[#This Row],[Cantidad]]*VENTAS[[#This Row],[Precio Venta]]</f>
        <v>25</v>
      </c>
      <c r="J1523" s="59">
        <f>IF(VENTAS[[#This Row],[Nombre del Gestor]]&gt;1,  VENTAS[[#This Row],[Total]]*10%, 0)</f>
        <v>2.5</v>
      </c>
      <c r="K1523" s="59">
        <f>IFERROR(VLOOKUP(VENTAS[[#This Row],[Código del producto Vendido]],STOCK[],16,FALSE)*VENTAS[[#This Row],[Cantidad]] + VLOOKUP(VENTAS[[#This Row],[Código del producto Vendido]],STOCK[],19,FALSE)*VENTAS[[#This Row],[Cantidad]],VENTAS[[#This Row],[Total]])</f>
        <v>12.17</v>
      </c>
      <c r="L1523" s="59">
        <f>VENTAS[[#This Row],[Total]]-VENTAS[[#This Row],[Comisión 10%]]-VENTAS[[#This Row],[Costo SIN Comision]]</f>
        <v>10.33</v>
      </c>
      <c r="M1523" s="59"/>
    </row>
    <row r="1524" spans="1:13" ht="20" customHeight="1">
      <c r="A1524" s="56">
        <v>45563</v>
      </c>
      <c r="B1524" s="57"/>
      <c r="C1524" s="57" t="s">
        <v>3454</v>
      </c>
      <c r="D1524" s="57" t="s">
        <v>3452</v>
      </c>
      <c r="E1524" s="57" t="s">
        <v>2270</v>
      </c>
      <c r="F1524" s="58" t="str">
        <f>IFERROR(VLOOKUP(VENTAS[[#This Row],[Código del producto Vendido]],STOCK[],5,FALSE),"-")</f>
        <v>Fashion TOTE bag tamaño de gran capacidad</v>
      </c>
      <c r="G1524" s="58">
        <v>1</v>
      </c>
      <c r="H1524" s="59">
        <v>18</v>
      </c>
      <c r="I1524" s="59">
        <f>VENTAS[[#This Row],[Cantidad]]*VENTAS[[#This Row],[Precio Venta]]</f>
        <v>18</v>
      </c>
      <c r="J1524" s="59">
        <f>IF(VENTAS[[#This Row],[Nombre del Gestor]]&gt;1,  VENTAS[[#This Row],[Total]]*10%, 0)</f>
        <v>1.8</v>
      </c>
      <c r="K1524" s="59">
        <f>IFERROR(VLOOKUP(VENTAS[[#This Row],[Código del producto Vendido]],STOCK[],16,FALSE)*VENTAS[[#This Row],[Cantidad]] + VLOOKUP(VENTAS[[#This Row],[Código del producto Vendido]],STOCK[],19,FALSE)*VENTAS[[#This Row],[Cantidad]],VENTAS[[#This Row],[Total]])</f>
        <v>7.59</v>
      </c>
      <c r="L1524" s="59">
        <f>VENTAS[[#This Row],[Total]]-VENTAS[[#This Row],[Comisión 10%]]-VENTAS[[#This Row],[Costo SIN Comision]]</f>
        <v>8.61</v>
      </c>
      <c r="M1524" s="59"/>
    </row>
    <row r="1525" spans="1:13" ht="20" customHeight="1">
      <c r="A1525" s="56">
        <v>45562</v>
      </c>
      <c r="B1525" s="57"/>
      <c r="C1525" s="57" t="s">
        <v>3455</v>
      </c>
      <c r="D1525" s="57" t="s">
        <v>3452</v>
      </c>
      <c r="E1525" s="57" t="s">
        <v>856</v>
      </c>
      <c r="F1525" s="58" t="str">
        <f>IFERROR(VLOOKUP(VENTAS[[#This Row],[Código del producto Vendido]],STOCK[],5,FALSE),"-")</f>
        <v>Falda de trabajo</v>
      </c>
      <c r="G1525" s="58">
        <v>1</v>
      </c>
      <c r="H1525" s="59">
        <v>12</v>
      </c>
      <c r="I1525" s="59">
        <f>VENTAS[[#This Row],[Cantidad]]*VENTAS[[#This Row],[Precio Venta]]</f>
        <v>12</v>
      </c>
      <c r="J1525" s="59">
        <f>IF(VENTAS[[#This Row],[Nombre del Gestor]]&gt;1,  VENTAS[[#This Row],[Total]]*10%, 0)</f>
        <v>1.2000000000000002</v>
      </c>
      <c r="K1525" s="59">
        <f>IFERROR(VLOOKUP(VENTAS[[#This Row],[Código del producto Vendido]],STOCK[],16,FALSE)*VENTAS[[#This Row],[Cantidad]] + VLOOKUP(VENTAS[[#This Row],[Código del producto Vendido]],STOCK[],19,FALSE)*VENTAS[[#This Row],[Cantidad]],VENTAS[[#This Row],[Total]])</f>
        <v>7.7486363636363631</v>
      </c>
      <c r="L1525" s="59">
        <f>VENTAS[[#This Row],[Total]]-VENTAS[[#This Row],[Comisión 10%]]-VENTAS[[#This Row],[Costo SIN Comision]]</f>
        <v>3.0513636363636376</v>
      </c>
      <c r="M1525" s="59"/>
    </row>
    <row r="1526" spans="1:13" ht="20" customHeight="1">
      <c r="A1526" s="56">
        <v>45562</v>
      </c>
      <c r="B1526" s="57"/>
      <c r="C1526" s="57" t="s">
        <v>3456</v>
      </c>
      <c r="D1526" s="57" t="s">
        <v>3452</v>
      </c>
      <c r="E1526" s="57" t="s">
        <v>3376</v>
      </c>
      <c r="F1526" s="58" t="str">
        <f>IFERROR(VLOOKUP(VENTAS[[#This Row],[Código del producto Vendido]],STOCK[],5,FALSE),"-")</f>
        <v>Pantalón alto de pierna ancha color caramelo</v>
      </c>
      <c r="G1526" s="58">
        <v>1</v>
      </c>
      <c r="H1526" s="59">
        <v>30</v>
      </c>
      <c r="I1526" s="59">
        <f>VENTAS[[#This Row],[Cantidad]]*VENTAS[[#This Row],[Precio Venta]]</f>
        <v>30</v>
      </c>
      <c r="J1526" s="59">
        <f>IF(VENTAS[[#This Row],[Nombre del Gestor]]&gt;1,  VENTAS[[#This Row],[Total]]*10%, 0)</f>
        <v>3</v>
      </c>
      <c r="K1526" s="59">
        <f>IFERROR(VLOOKUP(VENTAS[[#This Row],[Código del producto Vendido]],STOCK[],16,FALSE)*VENTAS[[#This Row],[Cantidad]] + VLOOKUP(VENTAS[[#This Row],[Código del producto Vendido]],STOCK[],19,FALSE)*VENTAS[[#This Row],[Cantidad]],VENTAS[[#This Row],[Total]])</f>
        <v>12.63</v>
      </c>
      <c r="L1526" s="59">
        <f>VENTAS[[#This Row],[Total]]-VENTAS[[#This Row],[Comisión 10%]]-VENTAS[[#This Row],[Costo SIN Comision]]</f>
        <v>14.37</v>
      </c>
      <c r="M1526" s="59"/>
    </row>
    <row r="1527" spans="1:13" ht="20" customHeight="1">
      <c r="A1527" s="56">
        <v>45561</v>
      </c>
      <c r="B1527" s="57"/>
      <c r="C1527" s="57" t="s">
        <v>3457</v>
      </c>
      <c r="D1527" s="57" t="s">
        <v>3452</v>
      </c>
      <c r="E1527" s="57" t="s">
        <v>2716</v>
      </c>
      <c r="F1527" s="58" t="str">
        <f>IFERROR(VLOOKUP(VENTAS[[#This Row],[Código del producto Vendido]],STOCK[],5,FALSE),"-")</f>
        <v>Vestido Largo con cinturón fruncido</v>
      </c>
      <c r="G1527" s="58">
        <v>1</v>
      </c>
      <c r="H1527" s="59">
        <v>30</v>
      </c>
      <c r="I1527" s="59">
        <f>VENTAS[[#This Row],[Cantidad]]*VENTAS[[#This Row],[Precio Venta]]</f>
        <v>30</v>
      </c>
      <c r="J1527" s="59">
        <f>IF(VENTAS[[#This Row],[Nombre del Gestor]]&gt;1,  VENTAS[[#This Row],[Total]]*10%, 0)</f>
        <v>3</v>
      </c>
      <c r="K1527" s="59">
        <f>IFERROR(VLOOKUP(VENTAS[[#This Row],[Código del producto Vendido]],STOCK[],16,FALSE)*VENTAS[[#This Row],[Cantidad]] + VLOOKUP(VENTAS[[#This Row],[Código del producto Vendido]],STOCK[],19,FALSE)*VENTAS[[#This Row],[Cantidad]],VENTAS[[#This Row],[Total]])</f>
        <v>13.66</v>
      </c>
      <c r="L1527" s="59">
        <f>VENTAS[[#This Row],[Total]]-VENTAS[[#This Row],[Comisión 10%]]-VENTAS[[#This Row],[Costo SIN Comision]]</f>
        <v>13.34</v>
      </c>
      <c r="M1527" s="59"/>
    </row>
    <row r="1528" spans="1:13" ht="20" customHeight="1">
      <c r="A1528" s="56">
        <v>45561</v>
      </c>
      <c r="B1528" s="57"/>
      <c r="C1528" s="57" t="s">
        <v>2805</v>
      </c>
      <c r="D1528" s="57" t="s">
        <v>3452</v>
      </c>
      <c r="E1528" s="57" t="s">
        <v>705</v>
      </c>
      <c r="F1528" s="58" t="str">
        <f>IFERROR(VLOOKUP(VENTAS[[#This Row],[Código del producto Vendido]],STOCK[],5,FALSE),"-")</f>
        <v>Bikini estampado cebra</v>
      </c>
      <c r="G1528" s="58">
        <v>1</v>
      </c>
      <c r="H1528" s="59">
        <v>12</v>
      </c>
      <c r="I1528" s="59">
        <f>VENTAS[[#This Row],[Cantidad]]*VENTAS[[#This Row],[Precio Venta]]</f>
        <v>12</v>
      </c>
      <c r="J1528" s="59">
        <f>IF(VENTAS[[#This Row],[Nombre del Gestor]]&gt;1,  VENTAS[[#This Row],[Total]]*10%, 0)</f>
        <v>1.2000000000000002</v>
      </c>
      <c r="K1528" s="59">
        <f>IFERROR(VLOOKUP(VENTAS[[#This Row],[Código del producto Vendido]],STOCK[],16,FALSE)*VENTAS[[#This Row],[Cantidad]] + VLOOKUP(VENTAS[[#This Row],[Código del producto Vendido]],STOCK[],19,FALSE)*VENTAS[[#This Row],[Cantidad]],VENTAS[[#This Row],[Total]])</f>
        <v>8.7872222222222227</v>
      </c>
      <c r="L1528" s="59">
        <f>VENTAS[[#This Row],[Total]]-VENTAS[[#This Row],[Comisión 10%]]-VENTAS[[#This Row],[Costo SIN Comision]]</f>
        <v>2.012777777777778</v>
      </c>
      <c r="M1528" s="59"/>
    </row>
    <row r="1529" spans="1:13" ht="20" customHeight="1">
      <c r="A1529" s="56">
        <v>45561</v>
      </c>
      <c r="B1529" s="57"/>
      <c r="C1529" s="57" t="s">
        <v>3458</v>
      </c>
      <c r="D1529" s="57" t="s">
        <v>3452</v>
      </c>
      <c r="E1529" s="57" t="s">
        <v>3379</v>
      </c>
      <c r="F1529" s="58" t="str">
        <f>IFERROR(VLOOKUP(VENTAS[[#This Row],[Código del producto Vendido]],STOCK[],5,FALSE),"-")</f>
        <v>Pantalón alto de pierna ancha color caramelo</v>
      </c>
      <c r="G1529" s="58">
        <v>1</v>
      </c>
      <c r="H1529" s="59">
        <v>30</v>
      </c>
      <c r="I1529" s="59">
        <f>VENTAS[[#This Row],[Cantidad]]*VENTAS[[#This Row],[Precio Venta]]</f>
        <v>30</v>
      </c>
      <c r="J1529" s="59">
        <f>IF(VENTAS[[#This Row],[Nombre del Gestor]]&gt;1,  VENTAS[[#This Row],[Total]]*10%, 0)</f>
        <v>3</v>
      </c>
      <c r="K1529" s="59">
        <f>IFERROR(VLOOKUP(VENTAS[[#This Row],[Código del producto Vendido]],STOCK[],16,FALSE)*VENTAS[[#This Row],[Cantidad]] + VLOOKUP(VENTAS[[#This Row],[Código del producto Vendido]],STOCK[],19,FALSE)*VENTAS[[#This Row],[Cantidad]],VENTAS[[#This Row],[Total]])</f>
        <v>12.63</v>
      </c>
      <c r="L1529" s="59">
        <f>VENTAS[[#This Row],[Total]]-VENTAS[[#This Row],[Comisión 10%]]-VENTAS[[#This Row],[Costo SIN Comision]]</f>
        <v>14.37</v>
      </c>
      <c r="M1529" s="59"/>
    </row>
    <row r="1530" spans="1:13" ht="20" customHeight="1">
      <c r="A1530" s="56">
        <v>45559</v>
      </c>
      <c r="B1530" s="57"/>
      <c r="C1530" s="57" t="s">
        <v>1151</v>
      </c>
      <c r="D1530" s="57" t="s">
        <v>3452</v>
      </c>
      <c r="E1530" s="57" t="s">
        <v>2714</v>
      </c>
      <c r="F1530" s="58" t="str">
        <f>IFERROR(VLOOKUP(VENTAS[[#This Row],[Código del producto Vendido]],STOCK[],5,FALSE),"-")</f>
        <v>Vestido Largo con cinturón fruncido</v>
      </c>
      <c r="G1530" s="58">
        <v>1</v>
      </c>
      <c r="H1530" s="59">
        <v>30</v>
      </c>
      <c r="I1530" s="59">
        <f>VENTAS[[#This Row],[Cantidad]]*VENTAS[[#This Row],[Precio Venta]]</f>
        <v>30</v>
      </c>
      <c r="J1530" s="59">
        <f>IF(VENTAS[[#This Row],[Nombre del Gestor]]&gt;1,  VENTAS[[#This Row],[Total]]*10%, 0)</f>
        <v>3</v>
      </c>
      <c r="K1530" s="59">
        <f>IFERROR(VLOOKUP(VENTAS[[#This Row],[Código del producto Vendido]],STOCK[],16,FALSE)*VENTAS[[#This Row],[Cantidad]] + VLOOKUP(VENTAS[[#This Row],[Código del producto Vendido]],STOCK[],19,FALSE)*VENTAS[[#This Row],[Cantidad]],VENTAS[[#This Row],[Total]])</f>
        <v>13.66</v>
      </c>
      <c r="L1530" s="59">
        <f>VENTAS[[#This Row],[Total]]-VENTAS[[#This Row],[Comisión 10%]]-VENTAS[[#This Row],[Costo SIN Comision]]</f>
        <v>13.34</v>
      </c>
      <c r="M1530" s="59"/>
    </row>
    <row r="1531" spans="1:13" ht="20" customHeight="1">
      <c r="A1531" s="56">
        <v>45565</v>
      </c>
      <c r="B1531" s="57"/>
      <c r="C1531" s="57" t="s">
        <v>3460</v>
      </c>
      <c r="D1531" s="57" t="s">
        <v>3459</v>
      </c>
      <c r="E1531" s="57" t="s">
        <v>3341</v>
      </c>
      <c r="F1531" s="58" t="str">
        <f>IFERROR(VLOOKUP(VENTAS[[#This Row],[Código del producto Vendido]],STOCK[],5,FALSE),"-")</f>
        <v>Vestido de un hombro con abertura trasera color azul celeste</v>
      </c>
      <c r="G1531" s="58">
        <v>1</v>
      </c>
      <c r="H1531" s="59">
        <v>25</v>
      </c>
      <c r="I1531" s="59">
        <f>VENTAS[[#This Row],[Cantidad]]*VENTAS[[#This Row],[Precio Venta]]</f>
        <v>25</v>
      </c>
      <c r="J1531" s="59">
        <f>IF(VENTAS[[#This Row],[Nombre del Gestor]]&gt;1,  VENTAS[[#This Row],[Total]]*10%, 0)</f>
        <v>2.5</v>
      </c>
      <c r="K1531" s="59">
        <f>IFERROR(VLOOKUP(VENTAS[[#This Row],[Código del producto Vendido]],STOCK[],16,FALSE)*VENTAS[[#This Row],[Cantidad]] + VLOOKUP(VENTAS[[#This Row],[Código del producto Vendido]],STOCK[],19,FALSE)*VENTAS[[#This Row],[Cantidad]],VENTAS[[#This Row],[Total]])</f>
        <v>12.32</v>
      </c>
      <c r="L1531" s="59">
        <f>VENTAS[[#This Row],[Total]]-VENTAS[[#This Row],[Comisión 10%]]-VENTAS[[#This Row],[Costo SIN Comision]]</f>
        <v>10.18</v>
      </c>
      <c r="M1531" s="59"/>
    </row>
    <row r="1532" spans="1:13" ht="27" customHeight="1">
      <c r="A1532" s="56">
        <v>45562</v>
      </c>
      <c r="B1532" s="57"/>
      <c r="C1532" s="57" t="s">
        <v>3461</v>
      </c>
      <c r="D1532" s="57" t="s">
        <v>3459</v>
      </c>
      <c r="E1532" s="57" t="s">
        <v>3237</v>
      </c>
      <c r="F1532" s="58" t="str">
        <f>IFERROR(VLOOKUP(VENTAS[[#This Row],[Código del producto Vendido]],STOCK[],5,FALSE),"-")</f>
        <v>Bolso de ratán de Moda para vacaciones tamaño mediano con diseño de listas negras</v>
      </c>
      <c r="G1532" s="58">
        <v>1</v>
      </c>
      <c r="H1532" s="59">
        <v>22</v>
      </c>
      <c r="I1532" s="59">
        <f>VENTAS[[#This Row],[Cantidad]]*VENTAS[[#This Row],[Precio Venta]]</f>
        <v>22</v>
      </c>
      <c r="J1532" s="59">
        <f>IF(VENTAS[[#This Row],[Nombre del Gestor]]&gt;1,  VENTAS[[#This Row],[Total]]*10%, 0)</f>
        <v>2.2000000000000002</v>
      </c>
      <c r="K1532" s="59">
        <f>IFERROR(VLOOKUP(VENTAS[[#This Row],[Código del producto Vendido]],STOCK[],16,FALSE)*VENTAS[[#This Row],[Cantidad]] + VLOOKUP(VENTAS[[#This Row],[Código del producto Vendido]],STOCK[],19,FALSE)*VENTAS[[#This Row],[Cantidad]],VENTAS[[#This Row],[Total]])</f>
        <v>12.17</v>
      </c>
      <c r="L1532" s="59">
        <f>VENTAS[[#This Row],[Total]]-VENTAS[[#This Row],[Comisión 10%]]-VENTAS[[#This Row],[Costo SIN Comision]]</f>
        <v>7.6300000000000008</v>
      </c>
      <c r="M1532" s="59"/>
    </row>
    <row r="1533" spans="1:13" ht="20" customHeight="1">
      <c r="A1533" s="56">
        <v>45563</v>
      </c>
      <c r="B1533" s="57"/>
      <c r="C1533" s="57" t="s">
        <v>3462</v>
      </c>
      <c r="D1533" s="57" t="s">
        <v>3459</v>
      </c>
      <c r="E1533" s="57" t="s">
        <v>3335</v>
      </c>
      <c r="F1533" s="58" t="str">
        <f>IFERROR(VLOOKUP(VENTAS[[#This Row],[Código del producto Vendido]],STOCK[],5,FALSE),"-")</f>
        <v>Vestido camisola negro con abertura</v>
      </c>
      <c r="G1533" s="58">
        <v>1</v>
      </c>
      <c r="H1533" s="59">
        <v>20</v>
      </c>
      <c r="I1533" s="59">
        <f>VENTAS[[#This Row],[Cantidad]]*VENTAS[[#This Row],[Precio Venta]]</f>
        <v>20</v>
      </c>
      <c r="J1533" s="59">
        <f>IF(VENTAS[[#This Row],[Nombre del Gestor]]&gt;1,  VENTAS[[#This Row],[Total]]*10%, 0)</f>
        <v>2</v>
      </c>
      <c r="K1533" s="59">
        <f>IFERROR(VLOOKUP(VENTAS[[#This Row],[Código del producto Vendido]],STOCK[],16,FALSE)*VENTAS[[#This Row],[Cantidad]] + VLOOKUP(VENTAS[[#This Row],[Código del producto Vendido]],STOCK[],19,FALSE)*VENTAS[[#This Row],[Cantidad]],VENTAS[[#This Row],[Total]])</f>
        <v>7.6300000000000008</v>
      </c>
      <c r="L1533" s="59">
        <f>VENTAS[[#This Row],[Total]]-VENTAS[[#This Row],[Comisión 10%]]-VENTAS[[#This Row],[Costo SIN Comision]]</f>
        <v>10.37</v>
      </c>
      <c r="M1533" s="59"/>
    </row>
    <row r="1534" spans="1:13" ht="25" customHeight="1">
      <c r="A1534" s="56">
        <v>45563</v>
      </c>
      <c r="B1534" s="57"/>
      <c r="C1534" s="57" t="s">
        <v>3463</v>
      </c>
      <c r="D1534" s="57" t="s">
        <v>3459</v>
      </c>
      <c r="E1534" s="57" t="s">
        <v>2280</v>
      </c>
      <c r="F1534" s="58" t="str">
        <f>IFERROR(VLOOKUP(VENTAS[[#This Row],[Código del producto Vendido]],STOCK[],5,FALSE),"-")</f>
        <v>Falda Bohemia de mezclilla de cintura alta con detalles de botón</v>
      </c>
      <c r="G1534" s="58">
        <v>1</v>
      </c>
      <c r="H1534" s="59">
        <v>30</v>
      </c>
      <c r="I1534" s="59">
        <f>VENTAS[[#This Row],[Cantidad]]*VENTAS[[#This Row],[Precio Venta]]</f>
        <v>30</v>
      </c>
      <c r="J1534" s="59">
        <f>IF(VENTAS[[#This Row],[Nombre del Gestor]]&gt;1,  VENTAS[[#This Row],[Total]]*10%, 0)</f>
        <v>3</v>
      </c>
      <c r="K1534" s="59">
        <f>IFERROR(VLOOKUP(VENTAS[[#This Row],[Código del producto Vendido]],STOCK[],16,FALSE)*VENTAS[[#This Row],[Cantidad]] + VLOOKUP(VENTAS[[#This Row],[Código del producto Vendido]],STOCK[],19,FALSE)*VENTAS[[#This Row],[Cantidad]],VENTAS[[#This Row],[Total]])</f>
        <v>7.05</v>
      </c>
      <c r="L1534" s="59">
        <f>VENTAS[[#This Row],[Total]]-VENTAS[[#This Row],[Comisión 10%]]-VENTAS[[#This Row],[Costo SIN Comision]]</f>
        <v>19.95</v>
      </c>
      <c r="M1534" s="59"/>
    </row>
    <row r="1535" spans="1:13" ht="20" customHeight="1">
      <c r="A1535" s="56">
        <v>45552</v>
      </c>
      <c r="B1535" s="57"/>
      <c r="C1535" s="57" t="s">
        <v>3464</v>
      </c>
      <c r="D1535" s="57" t="s">
        <v>3459</v>
      </c>
      <c r="E1535" s="57" t="s">
        <v>1713</v>
      </c>
      <c r="F1535" s="58" t="str">
        <f>IFERROR(VLOOKUP(VENTAS[[#This Row],[Código del producto Vendido]],STOCK[],5,FALSE),"-")</f>
        <v>Calcetines bajos</v>
      </c>
      <c r="G1535" s="58">
        <v>5</v>
      </c>
      <c r="H1535" s="59">
        <v>1</v>
      </c>
      <c r="I1535" s="59">
        <f>VENTAS[[#This Row],[Cantidad]]*VENTAS[[#This Row],[Precio Venta]]</f>
        <v>5</v>
      </c>
      <c r="J1535" s="59">
        <f>IF(VENTAS[[#This Row],[Nombre del Gestor]]&gt;1,  VENTAS[[#This Row],[Total]]*10%, 0)</f>
        <v>0.5</v>
      </c>
      <c r="K1535" s="59">
        <f>IFERROR(VLOOKUP(VENTAS[[#This Row],[Código del producto Vendido]],STOCK[],16,FALSE)*VENTAS[[#This Row],[Cantidad]] + VLOOKUP(VENTAS[[#This Row],[Código del producto Vendido]],STOCK[],19,FALSE)*VENTAS[[#This Row],[Cantidad]],VENTAS[[#This Row],[Total]])</f>
        <v>2.1470588235294117</v>
      </c>
      <c r="L1535" s="59">
        <f>VENTAS[[#This Row],[Total]]-VENTAS[[#This Row],[Comisión 10%]]-VENTAS[[#This Row],[Costo SIN Comision]]</f>
        <v>2.3529411764705883</v>
      </c>
      <c r="M1535" s="59"/>
    </row>
    <row r="1536" spans="1:13" ht="20" customHeight="1">
      <c r="A1536" s="56">
        <v>45552</v>
      </c>
      <c r="B1536" s="57"/>
      <c r="C1536" s="57" t="s">
        <v>3462</v>
      </c>
      <c r="D1536" s="57" t="s">
        <v>3459</v>
      </c>
      <c r="E1536" s="57" t="s">
        <v>1725</v>
      </c>
      <c r="F1536" s="58" t="str">
        <f>IFERROR(VLOOKUP(VENTAS[[#This Row],[Código del producto Vendido]],STOCK[],5,FALSE),"-")</f>
        <v>Chaleco de traje Blanco</v>
      </c>
      <c r="G1536" s="58">
        <v>1</v>
      </c>
      <c r="H1536" s="59">
        <v>25</v>
      </c>
      <c r="I1536" s="59">
        <f>VENTAS[[#This Row],[Cantidad]]*VENTAS[[#This Row],[Precio Venta]]</f>
        <v>25</v>
      </c>
      <c r="J1536" s="59">
        <f>IF(VENTAS[[#This Row],[Nombre del Gestor]]&gt;1,  VENTAS[[#This Row],[Total]]*10%, 0)</f>
        <v>2.5</v>
      </c>
      <c r="K1536" s="59">
        <f>IFERROR(VLOOKUP(VENTAS[[#This Row],[Código del producto Vendido]],STOCK[],16,FALSE)*VENTAS[[#This Row],[Cantidad]] + VLOOKUP(VENTAS[[#This Row],[Código del producto Vendido]],STOCK[],19,FALSE)*VENTAS[[#This Row],[Cantidad]],VENTAS[[#This Row],[Total]])</f>
        <v>17.941176470588236</v>
      </c>
      <c r="L1536" s="59">
        <f>VENTAS[[#This Row],[Total]]-VENTAS[[#This Row],[Comisión 10%]]-VENTAS[[#This Row],[Costo SIN Comision]]</f>
        <v>4.5588235294117645</v>
      </c>
      <c r="M1536" s="59"/>
    </row>
    <row r="1537" spans="1:13" ht="20" customHeight="1">
      <c r="A1537" s="56">
        <v>45565</v>
      </c>
      <c r="B1537" s="57"/>
      <c r="C1537" s="57" t="s">
        <v>3465</v>
      </c>
      <c r="D1537" s="57" t="s">
        <v>2495</v>
      </c>
      <c r="E1537" s="57" t="s">
        <v>3371</v>
      </c>
      <c r="F1537" s="58" t="str">
        <f>IFERROR(VLOOKUP(VENTAS[[#This Row],[Código del producto Vendido]],STOCK[],5,FALSE),"-")</f>
        <v xml:space="preserve">Traje de baño enterizo elegante de un hombro talla grande </v>
      </c>
      <c r="G1537" s="58">
        <v>1</v>
      </c>
      <c r="H1537" s="59">
        <v>28</v>
      </c>
      <c r="I1537" s="59">
        <f>VENTAS[[#This Row],[Cantidad]]*VENTAS[[#This Row],[Precio Venta]]</f>
        <v>28</v>
      </c>
      <c r="J1537" s="59">
        <f>IF(VENTAS[[#This Row],[Nombre del Gestor]]&gt;1,  VENTAS[[#This Row],[Total]]*10%, 0)</f>
        <v>2.8000000000000003</v>
      </c>
      <c r="K1537" s="59">
        <f>IFERROR(VLOOKUP(VENTAS[[#This Row],[Código del producto Vendido]],STOCK[],16,FALSE)*VENTAS[[#This Row],[Cantidad]] + VLOOKUP(VENTAS[[#This Row],[Código del producto Vendido]],STOCK[],19,FALSE)*VENTAS[[#This Row],[Cantidad]],VENTAS[[#This Row],[Total]])</f>
        <v>13.33</v>
      </c>
      <c r="L1537" s="59">
        <f>VENTAS[[#This Row],[Total]]-VENTAS[[#This Row],[Comisión 10%]]-VENTAS[[#This Row],[Costo SIN Comision]]</f>
        <v>11.87</v>
      </c>
      <c r="M1537" s="59"/>
    </row>
    <row r="1538" spans="1:13" ht="20" customHeight="1">
      <c r="A1538" s="56">
        <v>45563</v>
      </c>
      <c r="B1538" s="57"/>
      <c r="C1538" s="57" t="s">
        <v>3466</v>
      </c>
      <c r="D1538" s="57" t="s">
        <v>2495</v>
      </c>
      <c r="E1538" s="57" t="s">
        <v>3179</v>
      </c>
      <c r="F1538" s="58" t="str">
        <f>IFERROR(VLOOKUP(VENTAS[[#This Row],[Código del producto Vendido]],STOCK[],5,FALSE),"-")</f>
        <v>Sandalias estilo chunky de suela gruesa en contraste de color</v>
      </c>
      <c r="G1538" s="58">
        <v>1</v>
      </c>
      <c r="H1538" s="59">
        <v>35</v>
      </c>
      <c r="I1538" s="59">
        <f>VENTAS[[#This Row],[Cantidad]]*VENTAS[[#This Row],[Precio Venta]]</f>
        <v>35</v>
      </c>
      <c r="J1538" s="59">
        <f>IF(VENTAS[[#This Row],[Nombre del Gestor]]&gt;1,  VENTAS[[#This Row],[Total]]*10%, 0)</f>
        <v>3.5</v>
      </c>
      <c r="K1538" s="59">
        <f>IFERROR(VLOOKUP(VENTAS[[#This Row],[Código del producto Vendido]],STOCK[],16,FALSE)*VENTAS[[#This Row],[Cantidad]] + VLOOKUP(VENTAS[[#This Row],[Código del producto Vendido]],STOCK[],19,FALSE)*VENTAS[[#This Row],[Cantidad]],VENTAS[[#This Row],[Total]])</f>
        <v>13.4</v>
      </c>
      <c r="L1538" s="59">
        <f>VENTAS[[#This Row],[Total]]-VENTAS[[#This Row],[Comisión 10%]]-VENTAS[[#This Row],[Costo SIN Comision]]</f>
        <v>18.100000000000001</v>
      </c>
      <c r="M1538" s="59"/>
    </row>
    <row r="1539" spans="1:13" ht="20" customHeight="1">
      <c r="A1539" s="56">
        <v>45560</v>
      </c>
      <c r="B1539" s="57"/>
      <c r="C1539" s="57" t="s">
        <v>3467</v>
      </c>
      <c r="D1539" s="57" t="s">
        <v>2495</v>
      </c>
      <c r="E1539" s="57" t="s">
        <v>3340</v>
      </c>
      <c r="F1539" s="58" t="str">
        <f>IFERROR(VLOOKUP(VENTAS[[#This Row],[Código del producto Vendido]],STOCK[],5,FALSE),"-")</f>
        <v>Vestido de un hombro con abertura trasera color azul celeste</v>
      </c>
      <c r="G1539" s="58">
        <v>1</v>
      </c>
      <c r="H1539" s="59">
        <v>25</v>
      </c>
      <c r="I1539" s="59">
        <f>VENTAS[[#This Row],[Cantidad]]*VENTAS[[#This Row],[Precio Venta]]</f>
        <v>25</v>
      </c>
      <c r="J1539" s="59">
        <f>IF(VENTAS[[#This Row],[Nombre del Gestor]]&gt;1,  VENTAS[[#This Row],[Total]]*10%, 0)</f>
        <v>2.5</v>
      </c>
      <c r="K1539" s="59">
        <f>IFERROR(VLOOKUP(VENTAS[[#This Row],[Código del producto Vendido]],STOCK[],16,FALSE)*VENTAS[[#This Row],[Cantidad]] + VLOOKUP(VENTAS[[#This Row],[Código del producto Vendido]],STOCK[],19,FALSE)*VENTAS[[#This Row],[Cantidad]],VENTAS[[#This Row],[Total]])</f>
        <v>12.32</v>
      </c>
      <c r="L1539" s="59">
        <f>VENTAS[[#This Row],[Total]]-VENTAS[[#This Row],[Comisión 10%]]-VENTAS[[#This Row],[Costo SIN Comision]]</f>
        <v>10.18</v>
      </c>
      <c r="M1539" s="59"/>
    </row>
    <row r="1540" spans="1:13" ht="20" customHeight="1">
      <c r="A1540" s="56">
        <v>45565</v>
      </c>
      <c r="B1540" s="57"/>
      <c r="C1540" s="57" t="s">
        <v>3469</v>
      </c>
      <c r="D1540" s="57" t="s">
        <v>3406</v>
      </c>
      <c r="E1540" s="57" t="s">
        <v>3261</v>
      </c>
      <c r="F1540" s="58" t="str">
        <f>IFERROR(VLOOKUP(VENTAS[[#This Row],[Código del producto Vendido]],STOCK[],5,FALSE),"-")</f>
        <v>Bolso cuadrado tejido de rafia Tamaño grande Color Carmelita</v>
      </c>
      <c r="G1540" s="58">
        <v>1</v>
      </c>
      <c r="H1540" s="59">
        <v>25</v>
      </c>
      <c r="I1540" s="59">
        <f>VENTAS[[#This Row],[Cantidad]]*VENTAS[[#This Row],[Precio Venta]]</f>
        <v>25</v>
      </c>
      <c r="J1540" s="59">
        <f>IF(VENTAS[[#This Row],[Nombre del Gestor]]&gt;1,  VENTAS[[#This Row],[Total]]*10%, 0)</f>
        <v>2.5</v>
      </c>
      <c r="K1540" s="59">
        <f>IFERROR(VLOOKUP(VENTAS[[#This Row],[Código del producto Vendido]],STOCK[],16,FALSE)*VENTAS[[#This Row],[Cantidad]] + VLOOKUP(VENTAS[[#This Row],[Código del producto Vendido]],STOCK[],19,FALSE)*VENTAS[[#This Row],[Cantidad]],VENTAS[[#This Row],[Total]])</f>
        <v>14.85</v>
      </c>
      <c r="L1540" s="59">
        <f>VENTAS[[#This Row],[Total]]-VENTAS[[#This Row],[Comisión 10%]]-VENTAS[[#This Row],[Costo SIN Comision]]</f>
        <v>7.65</v>
      </c>
      <c r="M1540" s="59"/>
    </row>
    <row r="1541" spans="1:13" ht="20" customHeight="1">
      <c r="A1541" s="56">
        <v>45563</v>
      </c>
      <c r="B1541" s="57"/>
      <c r="C1541" s="57" t="s">
        <v>3470</v>
      </c>
      <c r="D1541" s="57" t="s">
        <v>2500</v>
      </c>
      <c r="E1541" s="57" t="s">
        <v>3191</v>
      </c>
      <c r="F1541" s="58" t="str">
        <f>IFERROR(VLOOKUP(VENTAS[[#This Row],[Código del producto Vendido]],STOCK[],5,FALSE),"-")</f>
        <v>Sandalias espadriles de cuña de correas transparentes</v>
      </c>
      <c r="G1541" s="58">
        <v>1</v>
      </c>
      <c r="H1541" s="59">
        <v>40</v>
      </c>
      <c r="I1541" s="59">
        <f>VENTAS[[#This Row],[Cantidad]]*VENTAS[[#This Row],[Precio Venta]]</f>
        <v>40</v>
      </c>
      <c r="J1541" s="59">
        <f>IF(VENTAS[[#This Row],[Nombre del Gestor]]&gt;1,  VENTAS[[#This Row],[Total]]*10%, 0)</f>
        <v>4</v>
      </c>
      <c r="K1541" s="59">
        <f>IFERROR(VLOOKUP(VENTAS[[#This Row],[Código del producto Vendido]],STOCK[],16,FALSE)*VENTAS[[#This Row],[Cantidad]] + VLOOKUP(VENTAS[[#This Row],[Código del producto Vendido]],STOCK[],19,FALSE)*VENTAS[[#This Row],[Cantidad]],VENTAS[[#This Row],[Total]])</f>
        <v>13.01</v>
      </c>
      <c r="L1541" s="59">
        <f>VENTAS[[#This Row],[Total]]-VENTAS[[#This Row],[Comisión 10%]]-VENTAS[[#This Row],[Costo SIN Comision]]</f>
        <v>22.990000000000002</v>
      </c>
      <c r="M1541" s="59"/>
    </row>
    <row r="1542" spans="1:13" ht="20" customHeight="1">
      <c r="A1542" s="56">
        <v>45562</v>
      </c>
      <c r="B1542" s="57"/>
      <c r="C1542" s="57" t="s">
        <v>2891</v>
      </c>
      <c r="D1542" s="57" t="s">
        <v>2500</v>
      </c>
      <c r="E1542" s="57" t="s">
        <v>3236</v>
      </c>
      <c r="F1542" s="58" t="str">
        <f>IFERROR(VLOOKUP(VENTAS[[#This Row],[Código del producto Vendido]],STOCK[],5,FALSE),"-")</f>
        <v>Bolso elegante de estilo sillín</v>
      </c>
      <c r="G1542" s="58">
        <v>1</v>
      </c>
      <c r="H1542" s="59">
        <v>30</v>
      </c>
      <c r="I1542" s="59">
        <f>VENTAS[[#This Row],[Cantidad]]*VENTAS[[#This Row],[Precio Venta]]</f>
        <v>30</v>
      </c>
      <c r="J1542" s="59">
        <f>IF(VENTAS[[#This Row],[Nombre del Gestor]]&gt;1,  VENTAS[[#This Row],[Total]]*10%, 0)</f>
        <v>3</v>
      </c>
      <c r="K1542" s="59">
        <f>IFERROR(VLOOKUP(VENTAS[[#This Row],[Código del producto Vendido]],STOCK[],16,FALSE)*VENTAS[[#This Row],[Cantidad]] + VLOOKUP(VENTAS[[#This Row],[Código del producto Vendido]],STOCK[],19,FALSE)*VENTAS[[#This Row],[Cantidad]],VENTAS[[#This Row],[Total]])</f>
        <v>10.280000000000001</v>
      </c>
      <c r="L1542" s="59">
        <f>VENTAS[[#This Row],[Total]]-VENTAS[[#This Row],[Comisión 10%]]-VENTAS[[#This Row],[Costo SIN Comision]]</f>
        <v>16.72</v>
      </c>
      <c r="M1542" s="59"/>
    </row>
    <row r="1543" spans="1:13" ht="20" customHeight="1">
      <c r="A1543" s="56">
        <v>45563</v>
      </c>
      <c r="B1543" s="57"/>
      <c r="C1543" s="57" t="s">
        <v>3471</v>
      </c>
      <c r="D1543" s="57" t="s">
        <v>2500</v>
      </c>
      <c r="E1543" s="57" t="s">
        <v>2880</v>
      </c>
      <c r="F1543" s="58" t="str">
        <f>IFERROR(VLOOKUP(VENTAS[[#This Row],[Código del producto Vendido]],STOCK[],5,FALSE),"-")</f>
        <v>Set de Splash y crema de Victoria Secret (Original) Love Spell</v>
      </c>
      <c r="G1543" s="58">
        <v>1</v>
      </c>
      <c r="H1543" s="59">
        <v>40</v>
      </c>
      <c r="I1543" s="59">
        <f>VENTAS[[#This Row],[Cantidad]]*VENTAS[[#This Row],[Precio Venta]]</f>
        <v>40</v>
      </c>
      <c r="J1543" s="59">
        <f>IF(VENTAS[[#This Row],[Nombre del Gestor]]&gt;1,  VENTAS[[#This Row],[Total]]*10%, 0)</f>
        <v>4</v>
      </c>
      <c r="K1543" s="59">
        <f>IFERROR(VLOOKUP(VENTAS[[#This Row],[Código del producto Vendido]],STOCK[],16,FALSE)*VENTAS[[#This Row],[Cantidad]] + VLOOKUP(VENTAS[[#This Row],[Código del producto Vendido]],STOCK[],19,FALSE)*VENTAS[[#This Row],[Cantidad]],VENTAS[[#This Row],[Total]])</f>
        <v>16.37</v>
      </c>
      <c r="L1543" s="59">
        <f>VENTAS[[#This Row],[Total]]-VENTAS[[#This Row],[Comisión 10%]]-VENTAS[[#This Row],[Costo SIN Comision]]</f>
        <v>19.63</v>
      </c>
      <c r="M1543" s="59"/>
    </row>
    <row r="1544" spans="1:13" ht="20" customHeight="1">
      <c r="A1544" s="56">
        <v>45560</v>
      </c>
      <c r="B1544" s="57"/>
      <c r="C1544" s="57" t="s">
        <v>3472</v>
      </c>
      <c r="D1544" s="57" t="s">
        <v>2500</v>
      </c>
      <c r="E1544" s="57" t="s">
        <v>3163</v>
      </c>
      <c r="F1544" s="58" t="str">
        <f>IFERROR(VLOOKUP(VENTAS[[#This Row],[Código del producto Vendido]],STOCK[],5,FALSE),"-")</f>
        <v>Sandalias de plataforma de rafia natural</v>
      </c>
      <c r="G1544" s="58">
        <v>1</v>
      </c>
      <c r="H1544" s="59">
        <v>45</v>
      </c>
      <c r="I1544" s="59">
        <f>VENTAS[[#This Row],[Cantidad]]*VENTAS[[#This Row],[Precio Venta]]</f>
        <v>45</v>
      </c>
      <c r="J1544" s="59">
        <f>IF(VENTAS[[#This Row],[Nombre del Gestor]]&gt;1,  VENTAS[[#This Row],[Total]]*10%, 0)</f>
        <v>4.5</v>
      </c>
      <c r="K1544" s="59">
        <f>IFERROR(VLOOKUP(VENTAS[[#This Row],[Código del producto Vendido]],STOCK[],16,FALSE)*VENTAS[[#This Row],[Cantidad]] + VLOOKUP(VENTAS[[#This Row],[Código del producto Vendido]],STOCK[],19,FALSE)*VENTAS[[#This Row],[Cantidad]],VENTAS[[#This Row],[Total]])</f>
        <v>19.649999999999999</v>
      </c>
      <c r="L1544" s="59">
        <f>VENTAS[[#This Row],[Total]]-VENTAS[[#This Row],[Comisión 10%]]-VENTAS[[#This Row],[Costo SIN Comision]]</f>
        <v>20.85</v>
      </c>
      <c r="M1544" s="59"/>
    </row>
    <row r="1545" spans="1:13" ht="20" customHeight="1">
      <c r="A1545" s="56">
        <v>45559</v>
      </c>
      <c r="B1545" s="57"/>
      <c r="C1545" s="57" t="s">
        <v>3473</v>
      </c>
      <c r="D1545" s="57" t="s">
        <v>2500</v>
      </c>
      <c r="E1545" s="57" t="s">
        <v>3237</v>
      </c>
      <c r="F1545" s="58" t="str">
        <f>IFERROR(VLOOKUP(VENTAS[[#This Row],[Código del producto Vendido]],STOCK[],5,FALSE),"-")</f>
        <v>Bolso de ratán de Moda para vacaciones tamaño mediano con diseño de listas negras</v>
      </c>
      <c r="G1545" s="58">
        <v>1</v>
      </c>
      <c r="H1545" s="59">
        <v>22</v>
      </c>
      <c r="I1545" s="59">
        <f>VENTAS[[#This Row],[Cantidad]]*VENTAS[[#This Row],[Precio Venta]]</f>
        <v>22</v>
      </c>
      <c r="J1545" s="59">
        <f>IF(VENTAS[[#This Row],[Nombre del Gestor]]&gt;1,  VENTAS[[#This Row],[Total]]*10%, 0)</f>
        <v>2.2000000000000002</v>
      </c>
      <c r="K1545" s="59">
        <f>IFERROR(VLOOKUP(VENTAS[[#This Row],[Código del producto Vendido]],STOCK[],16,FALSE)*VENTAS[[#This Row],[Cantidad]] + VLOOKUP(VENTAS[[#This Row],[Código del producto Vendido]],STOCK[],19,FALSE)*VENTAS[[#This Row],[Cantidad]],VENTAS[[#This Row],[Total]])</f>
        <v>12.17</v>
      </c>
      <c r="L1545" s="59">
        <f>VENTAS[[#This Row],[Total]]-VENTAS[[#This Row],[Comisión 10%]]-VENTAS[[#This Row],[Costo SIN Comision]]</f>
        <v>7.6300000000000008</v>
      </c>
      <c r="M1545" s="59"/>
    </row>
    <row r="1546" spans="1:13" ht="20" customHeight="1">
      <c r="A1546" s="56">
        <v>45559</v>
      </c>
      <c r="B1546" s="57"/>
      <c r="C1546" s="57" t="s">
        <v>3474</v>
      </c>
      <c r="D1546" s="57" t="s">
        <v>2500</v>
      </c>
      <c r="E1546" s="57" t="s">
        <v>3237</v>
      </c>
      <c r="F1546" s="58" t="str">
        <f>IFERROR(VLOOKUP(VENTAS[[#This Row],[Código del producto Vendido]],STOCK[],5,FALSE),"-")</f>
        <v>Bolso de ratán de Moda para vacaciones tamaño mediano con diseño de listas negras</v>
      </c>
      <c r="G1546" s="58">
        <v>1</v>
      </c>
      <c r="H1546" s="59">
        <v>22</v>
      </c>
      <c r="I1546" s="59">
        <f>VENTAS[[#This Row],[Cantidad]]*VENTAS[[#This Row],[Precio Venta]]</f>
        <v>22</v>
      </c>
      <c r="J1546" s="59">
        <f>IF(VENTAS[[#This Row],[Nombre del Gestor]]&gt;1,  VENTAS[[#This Row],[Total]]*10%, 0)</f>
        <v>2.2000000000000002</v>
      </c>
      <c r="K1546" s="59">
        <f>IFERROR(VLOOKUP(VENTAS[[#This Row],[Código del producto Vendido]],STOCK[],16,FALSE)*VENTAS[[#This Row],[Cantidad]] + VLOOKUP(VENTAS[[#This Row],[Código del producto Vendido]],STOCK[],19,FALSE)*VENTAS[[#This Row],[Cantidad]],VENTAS[[#This Row],[Total]])</f>
        <v>12.17</v>
      </c>
      <c r="L1546" s="59">
        <f>VENTAS[[#This Row],[Total]]-VENTAS[[#This Row],[Comisión 10%]]-VENTAS[[#This Row],[Costo SIN Comision]]</f>
        <v>7.6300000000000008</v>
      </c>
      <c r="M1546" s="59"/>
    </row>
    <row r="1547" spans="1:13" ht="20" customHeight="1">
      <c r="A1547" s="56">
        <v>45553</v>
      </c>
      <c r="B1547" s="57"/>
      <c r="C1547" s="57" t="s">
        <v>3475</v>
      </c>
      <c r="D1547" s="57" t="s">
        <v>2500</v>
      </c>
      <c r="E1547" s="57" t="s">
        <v>3086</v>
      </c>
      <c r="F1547" s="58" t="str">
        <f>IFERROR(VLOOKUP(VENTAS[[#This Row],[Código del producto Vendido]],STOCK[],5,FALSE),"-")</f>
        <v>Set de bikini estilo europeo blanco en tendencia</v>
      </c>
      <c r="G1547" s="58">
        <v>1</v>
      </c>
      <c r="H1547" s="59">
        <v>22</v>
      </c>
      <c r="I1547" s="59">
        <f>VENTAS[[#This Row],[Cantidad]]*VENTAS[[#This Row],[Precio Venta]]</f>
        <v>22</v>
      </c>
      <c r="J1547" s="59">
        <f>IF(VENTAS[[#This Row],[Nombre del Gestor]]&gt;1,  VENTAS[[#This Row],[Total]]*10%, 0)</f>
        <v>2.2000000000000002</v>
      </c>
      <c r="K1547" s="59">
        <f>IFERROR(VLOOKUP(VENTAS[[#This Row],[Código del producto Vendido]],STOCK[],16,FALSE)*VENTAS[[#This Row],[Cantidad]] + VLOOKUP(VENTAS[[#This Row],[Código del producto Vendido]],STOCK[],19,FALSE)*VENTAS[[#This Row],[Cantidad]],VENTAS[[#This Row],[Total]])</f>
        <v>13.23</v>
      </c>
      <c r="L1547" s="59">
        <f>VENTAS[[#This Row],[Total]]-VENTAS[[#This Row],[Comisión 10%]]-VENTAS[[#This Row],[Costo SIN Comision]]</f>
        <v>6.57</v>
      </c>
      <c r="M1547" s="59"/>
    </row>
    <row r="1548" spans="1:13" ht="20" customHeight="1">
      <c r="A1548" s="56">
        <v>45567</v>
      </c>
      <c r="B1548" s="57"/>
      <c r="C1548" s="57" t="s">
        <v>3477</v>
      </c>
      <c r="D1548" s="57" t="s">
        <v>3476</v>
      </c>
      <c r="E1548" s="57" t="s">
        <v>3240</v>
      </c>
      <c r="F1548" s="58" t="str">
        <f>IFERROR(VLOOKUP(VENTAS[[#This Row],[Código del producto Vendido]],STOCK[],5,FALSE),"-")</f>
        <v>Bolso de playa en bloque de color tejido en algodón</v>
      </c>
      <c r="G1548" s="58">
        <v>1</v>
      </c>
      <c r="H1548" s="59">
        <v>25</v>
      </c>
      <c r="I1548" s="59">
        <f>VENTAS[[#This Row],[Cantidad]]*VENTAS[[#This Row],[Precio Venta]]</f>
        <v>25</v>
      </c>
      <c r="J1548" s="59">
        <f>IF(VENTAS[[#This Row],[Nombre del Gestor]]&gt;1,  VENTAS[[#This Row],[Total]]*10%, 0)</f>
        <v>2.5</v>
      </c>
      <c r="K1548" s="59">
        <f>IFERROR(VLOOKUP(VENTAS[[#This Row],[Código del producto Vendido]],STOCK[],16,FALSE)*VENTAS[[#This Row],[Cantidad]] + VLOOKUP(VENTAS[[#This Row],[Código del producto Vendido]],STOCK[],19,FALSE)*VENTAS[[#This Row],[Cantidad]],VENTAS[[#This Row],[Total]])</f>
        <v>13.35</v>
      </c>
      <c r="L1548" s="59">
        <f>VENTAS[[#This Row],[Total]]-VENTAS[[#This Row],[Comisión 10%]]-VENTAS[[#This Row],[Costo SIN Comision]]</f>
        <v>9.15</v>
      </c>
      <c r="M1548" s="59"/>
    </row>
    <row r="1549" spans="1:13" ht="20" customHeight="1">
      <c r="A1549" s="56"/>
      <c r="B1549" s="57"/>
      <c r="C1549" s="57"/>
      <c r="D1549" s="57" t="s">
        <v>3478</v>
      </c>
      <c r="E1549" s="57" t="s">
        <v>3261</v>
      </c>
      <c r="F1549" s="58" t="str">
        <f>IFERROR(VLOOKUP(VENTAS[[#This Row],[Código del producto Vendido]],STOCK[],5,FALSE),"-")</f>
        <v>Bolso cuadrado tejido de rafia Tamaño grande Color Carmelita</v>
      </c>
      <c r="G1549" s="58">
        <v>1</v>
      </c>
      <c r="H1549" s="59">
        <v>22</v>
      </c>
      <c r="I1549" s="59">
        <f>VENTAS[[#This Row],[Cantidad]]*VENTAS[[#This Row],[Precio Venta]]</f>
        <v>22</v>
      </c>
      <c r="J1549" s="59">
        <f>IF(VENTAS[[#This Row],[Nombre del Gestor]]&gt;1,  VENTAS[[#This Row],[Total]]*10%, 0)</f>
        <v>2.2000000000000002</v>
      </c>
      <c r="K1549" s="59">
        <f>IFERROR(VLOOKUP(VENTAS[[#This Row],[Código del producto Vendido]],STOCK[],16,FALSE)*VENTAS[[#This Row],[Cantidad]] + VLOOKUP(VENTAS[[#This Row],[Código del producto Vendido]],STOCK[],19,FALSE)*VENTAS[[#This Row],[Cantidad]],VENTAS[[#This Row],[Total]])</f>
        <v>14.85</v>
      </c>
      <c r="L1549" s="59">
        <f>VENTAS[[#This Row],[Total]]-VENTAS[[#This Row],[Comisión 10%]]-VENTAS[[#This Row],[Costo SIN Comision]]</f>
        <v>4.9500000000000011</v>
      </c>
      <c r="M1549" s="59"/>
    </row>
    <row r="1550" spans="1:13" ht="20" customHeight="1">
      <c r="A1550" s="56"/>
      <c r="B1550" s="57"/>
      <c r="C1550" s="57"/>
      <c r="D1550" s="57" t="s">
        <v>3478</v>
      </c>
      <c r="E1550" s="57" t="s">
        <v>3261</v>
      </c>
      <c r="F1550" s="58" t="str">
        <f>IFERROR(VLOOKUP(VENTAS[[#This Row],[Código del producto Vendido]],STOCK[],5,FALSE),"-")</f>
        <v>Bolso cuadrado tejido de rafia Tamaño grande Color Carmelita</v>
      </c>
      <c r="G1550" s="58">
        <v>1</v>
      </c>
      <c r="H1550" s="59">
        <v>10.8</v>
      </c>
      <c r="I1550" s="59">
        <f>VENTAS[[#This Row],[Cantidad]]*VENTAS[[#This Row],[Precio Venta]]</f>
        <v>10.8</v>
      </c>
      <c r="J1550" s="59">
        <f>IF(VENTAS[[#This Row],[Nombre del Gestor]]&gt;1,  VENTAS[[#This Row],[Total]]*10%, 0)</f>
        <v>1.08</v>
      </c>
      <c r="K1550" s="59">
        <f>IFERROR(VLOOKUP(VENTAS[[#This Row],[Código del producto Vendido]],STOCK[],16,FALSE)*VENTAS[[#This Row],[Cantidad]] + VLOOKUP(VENTAS[[#This Row],[Código del producto Vendido]],STOCK[],19,FALSE)*VENTAS[[#This Row],[Cantidad]],VENTAS[[#This Row],[Total]])</f>
        <v>14.85</v>
      </c>
      <c r="L1550" s="59">
        <f>VENTAS[[#This Row],[Total]]-VENTAS[[#This Row],[Comisión 10%]]-VENTAS[[#This Row],[Costo SIN Comision]]</f>
        <v>-5.129999999999999</v>
      </c>
      <c r="M1550" s="59"/>
    </row>
    <row r="1551" spans="1:13" ht="20" customHeight="1">
      <c r="A1551" s="56"/>
      <c r="B1551" s="57"/>
      <c r="C1551" s="57"/>
      <c r="D1551" s="57" t="s">
        <v>226</v>
      </c>
      <c r="E1551" s="57" t="s">
        <v>2526</v>
      </c>
      <c r="F1551" s="58" t="str">
        <f>IFERROR(VLOOKUP(VENTAS[[#This Row],[Código del producto Vendido]],STOCK[],5,FALSE),"-")</f>
        <v>Sandalias de tiras con tacón cuadrado Marca H&amp;M</v>
      </c>
      <c r="G1551" s="58">
        <v>1</v>
      </c>
      <c r="H1551" s="59">
        <v>35</v>
      </c>
      <c r="I1551" s="59">
        <f>VENTAS[[#This Row],[Cantidad]]*VENTAS[[#This Row],[Precio Venta]]</f>
        <v>35</v>
      </c>
      <c r="J1551" s="59">
        <f>IF(VENTAS[[#This Row],[Nombre del Gestor]]&gt;1,  VENTAS[[#This Row],[Total]]*10%, 0)</f>
        <v>3.5</v>
      </c>
      <c r="K1551" s="59">
        <f>IFERROR(VLOOKUP(VENTAS[[#This Row],[Código del producto Vendido]],STOCK[],16,FALSE)*VENTAS[[#This Row],[Cantidad]] + VLOOKUP(VENTAS[[#This Row],[Código del producto Vendido]],STOCK[],19,FALSE)*VENTAS[[#This Row],[Cantidad]],VENTAS[[#This Row],[Total]])</f>
        <v>17.252021151586369</v>
      </c>
      <c r="L1551" s="59">
        <f>VENTAS[[#This Row],[Total]]-VENTAS[[#This Row],[Comisión 10%]]-VENTAS[[#This Row],[Costo SIN Comision]]</f>
        <v>14.247978848413631</v>
      </c>
      <c r="M1551" s="59"/>
    </row>
    <row r="1552" spans="1:13" ht="20" customHeight="1">
      <c r="A1552" s="56"/>
      <c r="B1552" s="57"/>
      <c r="C1552" s="57"/>
      <c r="D1552" s="57"/>
      <c r="E1552" s="57" t="s">
        <v>2700</v>
      </c>
      <c r="F1552" s="58" t="str">
        <f>IFERROR(VLOOKUP(VENTAS[[#This Row],[Código del producto Vendido]],STOCK[],5,FALSE),"-")</f>
        <v>Maxi vestido de algodón cruzado con estampado floral vibrante</v>
      </c>
      <c r="G1552" s="58">
        <v>1</v>
      </c>
      <c r="H1552" s="59">
        <v>35</v>
      </c>
      <c r="I1552" s="59">
        <f>VENTAS[[#This Row],[Cantidad]]*VENTAS[[#This Row],[Precio Venta]]</f>
        <v>35</v>
      </c>
      <c r="J1552" s="59">
        <f>IF(VENTAS[[#This Row],[Nombre del Gestor]]&gt;1,  VENTAS[[#This Row],[Total]]*10%, 0)</f>
        <v>0</v>
      </c>
      <c r="K1552" s="59">
        <f>IFERROR(VLOOKUP(VENTAS[[#This Row],[Código del producto Vendido]],STOCK[],16,FALSE)*VENTAS[[#This Row],[Cantidad]] + VLOOKUP(VENTAS[[#This Row],[Código del producto Vendido]],STOCK[],19,FALSE)*VENTAS[[#This Row],[Cantidad]],VENTAS[[#This Row],[Total]])</f>
        <v>18.259999999999998</v>
      </c>
      <c r="L1552" s="59">
        <f>VENTAS[[#This Row],[Total]]-VENTAS[[#This Row],[Comisión 10%]]-VENTAS[[#This Row],[Costo SIN Comision]]</f>
        <v>16.740000000000002</v>
      </c>
      <c r="M1552" s="59"/>
    </row>
    <row r="1553" spans="1:13" ht="20" customHeight="1">
      <c r="A1553" s="56"/>
      <c r="B1553" s="57"/>
      <c r="C1553" s="57"/>
      <c r="D1553" s="57" t="s">
        <v>2516</v>
      </c>
      <c r="E1553" s="57" t="s">
        <v>2827</v>
      </c>
      <c r="F1553" s="58" t="str">
        <f>IFERROR(VLOOKUP(VENTAS[[#This Row],[Código del producto Vendido]],STOCK[],5,FALSE),"-")</f>
        <v>Pullover Celeste algodón PRIMARK</v>
      </c>
      <c r="G1553" s="58">
        <v>1</v>
      </c>
      <c r="H1553" s="59">
        <v>13</v>
      </c>
      <c r="I1553" s="59">
        <f>VENTAS[[#This Row],[Cantidad]]*VENTAS[[#This Row],[Precio Venta]]</f>
        <v>13</v>
      </c>
      <c r="J1553" s="59">
        <f>IF(VENTAS[[#This Row],[Nombre del Gestor]]&gt;1,  VENTAS[[#This Row],[Total]]*10%, 0)</f>
        <v>1.3</v>
      </c>
      <c r="K1553" s="59">
        <f>IFERROR(VLOOKUP(VENTAS[[#This Row],[Código del producto Vendido]],STOCK[],16,FALSE)*VENTAS[[#This Row],[Cantidad]] + VLOOKUP(VENTAS[[#This Row],[Código del producto Vendido]],STOCK[],19,FALSE)*VENTAS[[#This Row],[Cantidad]],VENTAS[[#This Row],[Total]])</f>
        <v>7</v>
      </c>
      <c r="L1553" s="59">
        <f>VENTAS[[#This Row],[Total]]-VENTAS[[#This Row],[Comisión 10%]]-VENTAS[[#This Row],[Costo SIN Comision]]</f>
        <v>4.6999999999999993</v>
      </c>
      <c r="M1553" s="59"/>
    </row>
    <row r="1554" spans="1:13" ht="20" customHeight="1">
      <c r="A1554" s="56"/>
      <c r="B1554" s="57"/>
      <c r="C1554" s="57"/>
      <c r="D1554" s="57"/>
      <c r="E1554" s="57" t="s">
        <v>2810</v>
      </c>
      <c r="F1554" s="58" t="str">
        <f>IFERROR(VLOOKUP(VENTAS[[#This Row],[Código del producto Vendido]],STOCK[],5,FALSE),"-")</f>
        <v>Traje de baño clásico en bloque de color de talle alto</v>
      </c>
      <c r="G1554" s="58">
        <v>1</v>
      </c>
      <c r="H1554" s="59">
        <v>28</v>
      </c>
      <c r="I1554" s="59">
        <f>VENTAS[[#This Row],[Cantidad]]*VENTAS[[#This Row],[Precio Venta]]</f>
        <v>28</v>
      </c>
      <c r="J1554" s="59">
        <f>IF(VENTAS[[#This Row],[Nombre del Gestor]]&gt;1,  VENTAS[[#This Row],[Total]]*10%, 0)</f>
        <v>0</v>
      </c>
      <c r="K1554" s="59">
        <f>IFERROR(VLOOKUP(VENTAS[[#This Row],[Código del producto Vendido]],STOCK[],16,FALSE)*VENTAS[[#This Row],[Cantidad]] + VLOOKUP(VENTAS[[#This Row],[Código del producto Vendido]],STOCK[],19,FALSE)*VENTAS[[#This Row],[Cantidad]],VENTAS[[#This Row],[Total]])</f>
        <v>10.4</v>
      </c>
      <c r="L1554" s="59">
        <f>VENTAS[[#This Row],[Total]]-VENTAS[[#This Row],[Comisión 10%]]-VENTAS[[#This Row],[Costo SIN Comision]]</f>
        <v>17.600000000000001</v>
      </c>
      <c r="M1554" s="59"/>
    </row>
    <row r="1555" spans="1:13" ht="20" customHeight="1">
      <c r="A1555" s="56"/>
      <c r="B1555" s="57"/>
      <c r="C1555" s="57"/>
      <c r="D1555" s="57" t="s">
        <v>2488</v>
      </c>
      <c r="E1555" s="57" t="s">
        <v>3077</v>
      </c>
      <c r="F1555" s="58" t="str">
        <f>IFERROR(VLOOKUP(VENTAS[[#This Row],[Código del producto Vendido]],STOCK[],5,FALSE),"-")</f>
        <v>Vestido Privé Unicolor Sin Mangas ajustado con pliegues color negro</v>
      </c>
      <c r="G1555" s="58">
        <v>1</v>
      </c>
      <c r="H1555" s="59">
        <v>20</v>
      </c>
      <c r="I1555" s="59">
        <f>VENTAS[[#This Row],[Cantidad]]*VENTAS[[#This Row],[Precio Venta]]</f>
        <v>20</v>
      </c>
      <c r="J1555" s="59">
        <f>IF(VENTAS[[#This Row],[Nombre del Gestor]]&gt;1,  VENTAS[[#This Row],[Total]]*10%, 0)</f>
        <v>2</v>
      </c>
      <c r="K1555" s="59">
        <f>IFERROR(VLOOKUP(VENTAS[[#This Row],[Código del producto Vendido]],STOCK[],16,FALSE)*VENTAS[[#This Row],[Cantidad]] + VLOOKUP(VENTAS[[#This Row],[Código del producto Vendido]],STOCK[],19,FALSE)*VENTAS[[#This Row],[Cantidad]],VENTAS[[#This Row],[Total]])</f>
        <v>6.12</v>
      </c>
      <c r="L1555" s="59">
        <f>VENTAS[[#This Row],[Total]]-VENTAS[[#This Row],[Comisión 10%]]-VENTAS[[#This Row],[Costo SIN Comision]]</f>
        <v>11.879999999999999</v>
      </c>
      <c r="M1555" s="59"/>
    </row>
    <row r="1556" spans="1:13" ht="20" customHeight="1">
      <c r="A1556" s="56"/>
      <c r="B1556" s="57"/>
      <c r="C1556" s="57"/>
      <c r="D1556" s="57" t="s">
        <v>226</v>
      </c>
      <c r="E1556" s="57" t="s">
        <v>3177</v>
      </c>
      <c r="F1556" s="58" t="str">
        <f>IFERROR(VLOOKUP(VENTAS[[#This Row],[Código del producto Vendido]],STOCK[],5,FALSE),"-")</f>
        <v>Sandalias estilo chunky de suela gruesa en contraste de color</v>
      </c>
      <c r="G1556" s="58">
        <v>1</v>
      </c>
      <c r="H1556" s="59">
        <v>35</v>
      </c>
      <c r="I1556" s="59">
        <f>VENTAS[[#This Row],[Cantidad]]*VENTAS[[#This Row],[Precio Venta]]</f>
        <v>35</v>
      </c>
      <c r="J1556" s="59">
        <f>IF(VENTAS[[#This Row],[Nombre del Gestor]]&gt;1,  VENTAS[[#This Row],[Total]]*10%, 0)</f>
        <v>3.5</v>
      </c>
      <c r="K1556" s="59">
        <f>IFERROR(VLOOKUP(VENTAS[[#This Row],[Código del producto Vendido]],STOCK[],16,FALSE)*VENTAS[[#This Row],[Cantidad]] + VLOOKUP(VENTAS[[#This Row],[Código del producto Vendido]],STOCK[],19,FALSE)*VENTAS[[#This Row],[Cantidad]],VENTAS[[#This Row],[Total]])</f>
        <v>13.4</v>
      </c>
      <c r="L1556" s="59">
        <f>VENTAS[[#This Row],[Total]]-VENTAS[[#This Row],[Comisión 10%]]-VENTAS[[#This Row],[Costo SIN Comision]]</f>
        <v>18.100000000000001</v>
      </c>
      <c r="M1556" s="59"/>
    </row>
    <row r="1557" spans="1:13" ht="20" customHeight="1">
      <c r="A1557" s="56"/>
      <c r="B1557" s="57"/>
      <c r="C1557" s="57"/>
      <c r="D1557" s="57" t="s">
        <v>226</v>
      </c>
      <c r="E1557" s="57" t="s">
        <v>3178</v>
      </c>
      <c r="F1557" s="58" t="str">
        <f>IFERROR(VLOOKUP(VENTAS[[#This Row],[Código del producto Vendido]],STOCK[],5,FALSE),"-")</f>
        <v>Sandalias estilo chunky de suela gruesa en contraste de color</v>
      </c>
      <c r="G1557" s="58">
        <v>1</v>
      </c>
      <c r="H1557" s="59">
        <v>35</v>
      </c>
      <c r="I1557" s="59">
        <f>VENTAS[[#This Row],[Cantidad]]*VENTAS[[#This Row],[Precio Venta]]</f>
        <v>35</v>
      </c>
      <c r="J1557" s="59">
        <f>IF(VENTAS[[#This Row],[Nombre del Gestor]]&gt;1,  VENTAS[[#This Row],[Total]]*10%, 0)</f>
        <v>3.5</v>
      </c>
      <c r="K1557" s="59">
        <f>IFERROR(VLOOKUP(VENTAS[[#This Row],[Código del producto Vendido]],STOCK[],16,FALSE)*VENTAS[[#This Row],[Cantidad]] + VLOOKUP(VENTAS[[#This Row],[Código del producto Vendido]],STOCK[],19,FALSE)*VENTAS[[#This Row],[Cantidad]],VENTAS[[#This Row],[Total]])</f>
        <v>11.4</v>
      </c>
      <c r="L1557" s="59">
        <f>VENTAS[[#This Row],[Total]]-VENTAS[[#This Row],[Comisión 10%]]-VENTAS[[#This Row],[Costo SIN Comision]]</f>
        <v>20.100000000000001</v>
      </c>
      <c r="M1557" s="59"/>
    </row>
    <row r="1558" spans="1:13" ht="20" customHeight="1">
      <c r="A1558" s="56"/>
      <c r="B1558" s="57"/>
      <c r="C1558" s="57"/>
      <c r="D1558" s="57"/>
      <c r="E1558" s="57" t="s">
        <v>3178</v>
      </c>
      <c r="F1558" s="58" t="str">
        <f>IFERROR(VLOOKUP(VENTAS[[#This Row],[Código del producto Vendido]],STOCK[],5,FALSE),"-")</f>
        <v>Sandalias estilo chunky de suela gruesa en contraste de color</v>
      </c>
      <c r="G1558" s="58">
        <v>1</v>
      </c>
      <c r="H1558" s="59">
        <v>35</v>
      </c>
      <c r="I1558" s="59">
        <f>VENTAS[[#This Row],[Cantidad]]*VENTAS[[#This Row],[Precio Venta]]</f>
        <v>35</v>
      </c>
      <c r="J1558" s="59">
        <f>IF(VENTAS[[#This Row],[Nombre del Gestor]]&gt;1,  VENTAS[[#This Row],[Total]]*10%, 0)</f>
        <v>0</v>
      </c>
      <c r="K1558" s="59">
        <f>IFERROR(VLOOKUP(VENTAS[[#This Row],[Código del producto Vendido]],STOCK[],16,FALSE)*VENTAS[[#This Row],[Cantidad]] + VLOOKUP(VENTAS[[#This Row],[Código del producto Vendido]],STOCK[],19,FALSE)*VENTAS[[#This Row],[Cantidad]],VENTAS[[#This Row],[Total]])</f>
        <v>11.4</v>
      </c>
      <c r="L1558" s="59">
        <f>VENTAS[[#This Row],[Total]]-VENTAS[[#This Row],[Comisión 10%]]-VENTAS[[#This Row],[Costo SIN Comision]]</f>
        <v>23.6</v>
      </c>
      <c r="M1558" s="59"/>
    </row>
    <row r="1559" spans="1:13" ht="20" customHeight="1">
      <c r="A1559" s="56"/>
      <c r="B1559" s="57"/>
      <c r="C1559" s="57"/>
      <c r="D1559" s="57" t="s">
        <v>1492</v>
      </c>
      <c r="E1559" s="57" t="s">
        <v>3181</v>
      </c>
      <c r="F1559" s="58" t="str">
        <f>IFERROR(VLOOKUP(VENTAS[[#This Row],[Código del producto Vendido]],STOCK[],5,FALSE),"-")</f>
        <v>Sandalias estilo chunky de suela gruesa en contraste de color</v>
      </c>
      <c r="G1559" s="58">
        <v>1</v>
      </c>
      <c r="H1559" s="59">
        <v>35</v>
      </c>
      <c r="I1559" s="59">
        <f>VENTAS[[#This Row],[Cantidad]]*VENTAS[[#This Row],[Precio Venta]]</f>
        <v>35</v>
      </c>
      <c r="J1559" s="59">
        <f>IF(VENTAS[[#This Row],[Nombre del Gestor]]&gt;1,  VENTAS[[#This Row],[Total]]*10%, 0)</f>
        <v>3.5</v>
      </c>
      <c r="K1559" s="59">
        <f>IFERROR(VLOOKUP(VENTAS[[#This Row],[Código del producto Vendido]],STOCK[],16,FALSE)*VENTAS[[#This Row],[Cantidad]] + VLOOKUP(VENTAS[[#This Row],[Código del producto Vendido]],STOCK[],19,FALSE)*VENTAS[[#This Row],[Cantidad]],VENTAS[[#This Row],[Total]])</f>
        <v>13.4</v>
      </c>
      <c r="L1559" s="59">
        <f>VENTAS[[#This Row],[Total]]-VENTAS[[#This Row],[Comisión 10%]]-VENTAS[[#This Row],[Costo SIN Comision]]</f>
        <v>18.100000000000001</v>
      </c>
      <c r="M1559" s="59"/>
    </row>
    <row r="1560" spans="1:13" ht="20" customHeight="1">
      <c r="A1560" s="56"/>
      <c r="B1560" s="57"/>
      <c r="C1560" s="57"/>
      <c r="D1560" s="57"/>
      <c r="E1560" s="57" t="s">
        <v>3181</v>
      </c>
      <c r="F1560" s="58" t="str">
        <f>IFERROR(VLOOKUP(VENTAS[[#This Row],[Código del producto Vendido]],STOCK[],5,FALSE),"-")</f>
        <v>Sandalias estilo chunky de suela gruesa en contraste de color</v>
      </c>
      <c r="G1560" s="58">
        <v>1</v>
      </c>
      <c r="H1560" s="59">
        <v>35</v>
      </c>
      <c r="I1560" s="59">
        <f>VENTAS[[#This Row],[Cantidad]]*VENTAS[[#This Row],[Precio Venta]]</f>
        <v>35</v>
      </c>
      <c r="J1560" s="59">
        <f>IF(VENTAS[[#This Row],[Nombre del Gestor]]&gt;1,  VENTAS[[#This Row],[Total]]*10%, 0)</f>
        <v>0</v>
      </c>
      <c r="K1560" s="59">
        <f>IFERROR(VLOOKUP(VENTAS[[#This Row],[Código del producto Vendido]],STOCK[],16,FALSE)*VENTAS[[#This Row],[Cantidad]] + VLOOKUP(VENTAS[[#This Row],[Código del producto Vendido]],STOCK[],19,FALSE)*VENTAS[[#This Row],[Cantidad]],VENTAS[[#This Row],[Total]])</f>
        <v>13.4</v>
      </c>
      <c r="L1560" s="59">
        <f>VENTAS[[#This Row],[Total]]-VENTAS[[#This Row],[Comisión 10%]]-VENTAS[[#This Row],[Costo SIN Comision]]</f>
        <v>21.6</v>
      </c>
      <c r="M1560" s="59"/>
    </row>
    <row r="1561" spans="1:13" ht="20" customHeight="1">
      <c r="A1561" s="56"/>
      <c r="B1561" s="57"/>
      <c r="C1561" s="57" t="s">
        <v>3481</v>
      </c>
      <c r="D1561" s="57"/>
      <c r="E1561" s="57" t="s">
        <v>3236</v>
      </c>
      <c r="F1561" s="58" t="str">
        <f>IFERROR(VLOOKUP(VENTAS[[#This Row],[Código del producto Vendido]],STOCK[],5,FALSE),"-")</f>
        <v>Bolso elegante de estilo sillín</v>
      </c>
      <c r="G1561" s="58">
        <v>1</v>
      </c>
      <c r="H1561" s="59">
        <v>22</v>
      </c>
      <c r="I1561" s="59">
        <f>VENTAS[[#This Row],[Cantidad]]*VENTAS[[#This Row],[Precio Venta]]</f>
        <v>22</v>
      </c>
      <c r="J1561" s="59">
        <f>IF(VENTAS[[#This Row],[Nombre del Gestor]]&gt;1,  VENTAS[[#This Row],[Total]]*10%, 0)</f>
        <v>0</v>
      </c>
      <c r="K1561" s="59">
        <f>IFERROR(VLOOKUP(VENTAS[[#This Row],[Código del producto Vendido]],STOCK[],16,FALSE)*VENTAS[[#This Row],[Cantidad]] + VLOOKUP(VENTAS[[#This Row],[Código del producto Vendido]],STOCK[],19,FALSE)*VENTAS[[#This Row],[Cantidad]],VENTAS[[#This Row],[Total]])</f>
        <v>10.280000000000001</v>
      </c>
      <c r="L1561" s="59">
        <f>VENTAS[[#This Row],[Total]]-VENTAS[[#This Row],[Comisión 10%]]-VENTAS[[#This Row],[Costo SIN Comision]]</f>
        <v>11.719999999999999</v>
      </c>
      <c r="M1561" s="59"/>
    </row>
    <row r="1562" spans="1:13" ht="20" customHeight="1">
      <c r="A1562" s="56"/>
      <c r="B1562" s="57"/>
      <c r="C1562" s="57"/>
      <c r="D1562" s="57"/>
      <c r="E1562" s="57" t="s">
        <v>3239</v>
      </c>
      <c r="F1562" s="58" t="str">
        <f>IFERROR(VLOOKUP(VENTAS[[#This Row],[Código del producto Vendido]],STOCK[],5,FALSE),"-")</f>
        <v>Bolso de diario ligero y casual de gran capacidad elegante de cocodrilo</v>
      </c>
      <c r="G1562" s="58">
        <v>1</v>
      </c>
      <c r="H1562" s="59">
        <v>25</v>
      </c>
      <c r="I1562" s="59">
        <f>VENTAS[[#This Row],[Cantidad]]*VENTAS[[#This Row],[Precio Venta]]</f>
        <v>25</v>
      </c>
      <c r="J1562" s="59">
        <f>IF(VENTAS[[#This Row],[Nombre del Gestor]]&gt;1,  VENTAS[[#This Row],[Total]]*10%, 0)</f>
        <v>0</v>
      </c>
      <c r="K1562" s="59">
        <f>IFERROR(VLOOKUP(VENTAS[[#This Row],[Código del producto Vendido]],STOCK[],16,FALSE)*VENTAS[[#This Row],[Cantidad]] + VLOOKUP(VENTAS[[#This Row],[Código del producto Vendido]],STOCK[],19,FALSE)*VENTAS[[#This Row],[Cantidad]],VENTAS[[#This Row],[Total]])</f>
        <v>10.14</v>
      </c>
      <c r="L1562" s="59">
        <f>VENTAS[[#This Row],[Total]]-VENTAS[[#This Row],[Comisión 10%]]-VENTAS[[#This Row],[Costo SIN Comision]]</f>
        <v>14.86</v>
      </c>
      <c r="M1562" s="59"/>
    </row>
    <row r="1563" spans="1:13" ht="20" customHeight="1">
      <c r="A1563" s="56">
        <v>45562</v>
      </c>
      <c r="B1563" s="57"/>
      <c r="C1563" s="57"/>
      <c r="D1563" s="57" t="s">
        <v>2488</v>
      </c>
      <c r="E1563" s="57" t="s">
        <v>3239</v>
      </c>
      <c r="F1563" s="58" t="str">
        <f>IFERROR(VLOOKUP(VENTAS[[#This Row],[Código del producto Vendido]],STOCK[],5,FALSE),"-")</f>
        <v>Bolso de diario ligero y casual de gran capacidad elegante de cocodrilo</v>
      </c>
      <c r="G1563" s="58">
        <v>1</v>
      </c>
      <c r="H1563" s="59">
        <v>25</v>
      </c>
      <c r="I1563" s="59">
        <f>VENTAS[[#This Row],[Cantidad]]*VENTAS[[#This Row],[Precio Venta]]</f>
        <v>25</v>
      </c>
      <c r="J1563" s="59">
        <f>IF(VENTAS[[#This Row],[Nombre del Gestor]]&gt;1,  VENTAS[[#This Row],[Total]]*10%, 0)</f>
        <v>2.5</v>
      </c>
      <c r="K1563" s="59">
        <f>IFERROR(VLOOKUP(VENTAS[[#This Row],[Código del producto Vendido]],STOCK[],16,FALSE)*VENTAS[[#This Row],[Cantidad]] + VLOOKUP(VENTAS[[#This Row],[Código del producto Vendido]],STOCK[],19,FALSE)*VENTAS[[#This Row],[Cantidad]],VENTAS[[#This Row],[Total]])</f>
        <v>10.14</v>
      </c>
      <c r="L1563" s="59">
        <f>VENTAS[[#This Row],[Total]]-VENTAS[[#This Row],[Comisión 10%]]-VENTAS[[#This Row],[Costo SIN Comision]]</f>
        <v>12.36</v>
      </c>
      <c r="M1563" s="59"/>
    </row>
    <row r="1564" spans="1:13" ht="20" customHeight="1">
      <c r="A1564" s="56">
        <v>45562</v>
      </c>
      <c r="B1564" s="57"/>
      <c r="C1564" s="57"/>
      <c r="D1564" s="57" t="s">
        <v>2896</v>
      </c>
      <c r="E1564" s="57" t="s">
        <v>3240</v>
      </c>
      <c r="F1564" s="58" t="str">
        <f>IFERROR(VLOOKUP(VENTAS[[#This Row],[Código del producto Vendido]],STOCK[],5,FALSE),"-")</f>
        <v>Bolso de playa en bloque de color tejido en algodón</v>
      </c>
      <c r="G1564" s="58">
        <v>1</v>
      </c>
      <c r="H1564" s="59">
        <v>25</v>
      </c>
      <c r="I1564" s="59">
        <f>VENTAS[[#This Row],[Cantidad]]*VENTAS[[#This Row],[Precio Venta]]</f>
        <v>25</v>
      </c>
      <c r="J1564" s="59">
        <f>IF(VENTAS[[#This Row],[Nombre del Gestor]]&gt;1,  VENTAS[[#This Row],[Total]]*10%, 0)</f>
        <v>2.5</v>
      </c>
      <c r="K1564" s="59">
        <f>IFERROR(VLOOKUP(VENTAS[[#This Row],[Código del producto Vendido]],STOCK[],16,FALSE)*VENTAS[[#This Row],[Cantidad]] + VLOOKUP(VENTAS[[#This Row],[Código del producto Vendido]],STOCK[],19,FALSE)*VENTAS[[#This Row],[Cantidad]],VENTAS[[#This Row],[Total]])</f>
        <v>13.35</v>
      </c>
      <c r="L1564" s="59">
        <f>VENTAS[[#This Row],[Total]]-VENTAS[[#This Row],[Comisión 10%]]-VENTAS[[#This Row],[Costo SIN Comision]]</f>
        <v>9.15</v>
      </c>
      <c r="M1564" s="59"/>
    </row>
    <row r="1565" spans="1:13" ht="20" customHeight="1">
      <c r="A1565" s="56">
        <v>45562</v>
      </c>
      <c r="B1565" s="57"/>
      <c r="C1565" s="57"/>
      <c r="D1565" s="57" t="s">
        <v>2488</v>
      </c>
      <c r="E1565" s="57" t="s">
        <v>3240</v>
      </c>
      <c r="F1565" s="58" t="str">
        <f>IFERROR(VLOOKUP(VENTAS[[#This Row],[Código del producto Vendido]],STOCK[],5,FALSE),"-")</f>
        <v>Bolso de playa en bloque de color tejido en algodón</v>
      </c>
      <c r="G1565" s="58">
        <v>1</v>
      </c>
      <c r="H1565" s="59">
        <v>25</v>
      </c>
      <c r="I1565" s="59">
        <f>VENTAS[[#This Row],[Cantidad]]*VENTAS[[#This Row],[Precio Venta]]</f>
        <v>25</v>
      </c>
      <c r="J1565" s="59">
        <f>IF(VENTAS[[#This Row],[Nombre del Gestor]]&gt;1,  VENTAS[[#This Row],[Total]]*10%, 0)</f>
        <v>2.5</v>
      </c>
      <c r="K1565" s="59">
        <f>IFERROR(VLOOKUP(VENTAS[[#This Row],[Código del producto Vendido]],STOCK[],16,FALSE)*VENTAS[[#This Row],[Cantidad]] + VLOOKUP(VENTAS[[#This Row],[Código del producto Vendido]],STOCK[],19,FALSE)*VENTAS[[#This Row],[Cantidad]],VENTAS[[#This Row],[Total]])</f>
        <v>13.35</v>
      </c>
      <c r="L1565" s="59">
        <f>VENTAS[[#This Row],[Total]]-VENTAS[[#This Row],[Comisión 10%]]-VENTAS[[#This Row],[Costo SIN Comision]]</f>
        <v>9.15</v>
      </c>
      <c r="M1565" s="59"/>
    </row>
    <row r="1566" spans="1:13" ht="20" customHeight="1">
      <c r="A1566" s="56"/>
      <c r="B1566" s="57"/>
      <c r="C1566" s="57"/>
      <c r="D1566" s="57"/>
      <c r="E1566" s="57" t="s">
        <v>3240</v>
      </c>
      <c r="F1566" s="58" t="str">
        <f>IFERROR(VLOOKUP(VENTAS[[#This Row],[Código del producto Vendido]],STOCK[],5,FALSE),"-")</f>
        <v>Bolso de playa en bloque de color tejido en algodón</v>
      </c>
      <c r="G1566" s="58">
        <v>1</v>
      </c>
      <c r="H1566" s="59">
        <v>25</v>
      </c>
      <c r="I1566" s="59">
        <f>VENTAS[[#This Row],[Cantidad]]*VENTAS[[#This Row],[Precio Venta]]</f>
        <v>25</v>
      </c>
      <c r="J1566" s="59">
        <f>IF(VENTAS[[#This Row],[Nombre del Gestor]]&gt;1,  VENTAS[[#This Row],[Total]]*10%, 0)</f>
        <v>0</v>
      </c>
      <c r="K1566" s="59">
        <f>IFERROR(VLOOKUP(VENTAS[[#This Row],[Código del producto Vendido]],STOCK[],16,FALSE)*VENTAS[[#This Row],[Cantidad]] + VLOOKUP(VENTAS[[#This Row],[Código del producto Vendido]],STOCK[],19,FALSE)*VENTAS[[#This Row],[Cantidad]],VENTAS[[#This Row],[Total]])</f>
        <v>13.35</v>
      </c>
      <c r="L1566" s="59">
        <f>VENTAS[[#This Row],[Total]]-VENTAS[[#This Row],[Comisión 10%]]-VENTAS[[#This Row],[Costo SIN Comision]]</f>
        <v>11.65</v>
      </c>
      <c r="M1566" s="59"/>
    </row>
    <row r="1567" spans="1:13" ht="20" customHeight="1">
      <c r="A1567" s="56"/>
      <c r="B1567" s="57"/>
      <c r="C1567" s="57"/>
      <c r="D1567" s="57" t="s">
        <v>3452</v>
      </c>
      <c r="E1567" s="57" t="s">
        <v>3242</v>
      </c>
      <c r="F1567" s="58" t="str">
        <f>IFERROR(VLOOKUP(VENTAS[[#This Row],[Código del producto Vendido]],STOCK[],5,FALSE),"-")</f>
        <v>Bolso tejido redondo de gran capacidad Carmelita</v>
      </c>
      <c r="G1567" s="58">
        <v>1</v>
      </c>
      <c r="H1567" s="59">
        <v>25</v>
      </c>
      <c r="I1567" s="59">
        <f>VENTAS[[#This Row],[Cantidad]]*VENTAS[[#This Row],[Precio Venta]]</f>
        <v>25</v>
      </c>
      <c r="J1567" s="59">
        <f>IF(VENTAS[[#This Row],[Nombre del Gestor]]&gt;1,  VENTAS[[#This Row],[Total]]*10%, 0)</f>
        <v>2.5</v>
      </c>
      <c r="K1567" s="59">
        <f>IFERROR(VLOOKUP(VENTAS[[#This Row],[Código del producto Vendido]],STOCK[],16,FALSE)*VENTAS[[#This Row],[Cantidad]] + VLOOKUP(VENTAS[[#This Row],[Código del producto Vendido]],STOCK[],19,FALSE)*VENTAS[[#This Row],[Cantidad]],VENTAS[[#This Row],[Total]])</f>
        <v>13.31</v>
      </c>
      <c r="L1567" s="59">
        <f>VENTAS[[#This Row],[Total]]-VENTAS[[#This Row],[Comisión 10%]]-VENTAS[[#This Row],[Costo SIN Comision]]</f>
        <v>9.19</v>
      </c>
      <c r="M1567" s="59"/>
    </row>
    <row r="1568" spans="1:13" ht="20" customHeight="1">
      <c r="A1568" s="56"/>
      <c r="B1568" s="57"/>
      <c r="C1568" s="57"/>
      <c r="D1568" s="57"/>
      <c r="E1568" s="57" t="s">
        <v>3246</v>
      </c>
      <c r="F1568" s="58" t="str">
        <f>IFERROR(VLOOKUP(VENTAS[[#This Row],[Código del producto Vendido]],STOCK[],5,FALSE),"-")</f>
        <v>Vestido elegante de crochet de de cuello profundo y espalda cruzada</v>
      </c>
      <c r="G1568" s="58">
        <v>1</v>
      </c>
      <c r="H1568" s="59">
        <v>30</v>
      </c>
      <c r="I1568" s="59">
        <f>VENTAS[[#This Row],[Cantidad]]*VENTAS[[#This Row],[Precio Venta]]</f>
        <v>30</v>
      </c>
      <c r="J1568" s="59">
        <f>IF(VENTAS[[#This Row],[Nombre del Gestor]]&gt;1,  VENTAS[[#This Row],[Total]]*10%, 0)</f>
        <v>0</v>
      </c>
      <c r="K1568" s="59">
        <f>IFERROR(VLOOKUP(VENTAS[[#This Row],[Código del producto Vendido]],STOCK[],16,FALSE)*VENTAS[[#This Row],[Cantidad]] + VLOOKUP(VENTAS[[#This Row],[Código del producto Vendido]],STOCK[],19,FALSE)*VENTAS[[#This Row],[Cantidad]],VENTAS[[#This Row],[Total]])</f>
        <v>13.5</v>
      </c>
      <c r="L1568" s="59">
        <f>VENTAS[[#This Row],[Total]]-VENTAS[[#This Row],[Comisión 10%]]-VENTAS[[#This Row],[Costo SIN Comision]]</f>
        <v>16.5</v>
      </c>
      <c r="M1568" s="59"/>
    </row>
    <row r="1569" spans="1:13" ht="20" customHeight="1">
      <c r="A1569" s="56"/>
      <c r="B1569" s="57"/>
      <c r="C1569" s="57"/>
      <c r="D1569" s="57"/>
      <c r="E1569" s="57" t="s">
        <v>3247</v>
      </c>
      <c r="F1569" s="58" t="str">
        <f>IFERROR(VLOOKUP(VENTAS[[#This Row],[Código del producto Vendido]],STOCK[],5,FALSE),"-")</f>
        <v>Vestido elegante de crochet de de cuello profundo y espalda cruzada</v>
      </c>
      <c r="G1569" s="58">
        <v>1</v>
      </c>
      <c r="H1569" s="59">
        <v>30</v>
      </c>
      <c r="I1569" s="59">
        <f>VENTAS[[#This Row],[Cantidad]]*VENTAS[[#This Row],[Precio Venta]]</f>
        <v>30</v>
      </c>
      <c r="J1569" s="59">
        <f>IF(VENTAS[[#This Row],[Nombre del Gestor]]&gt;1,  VENTAS[[#This Row],[Total]]*10%, 0)</f>
        <v>0</v>
      </c>
      <c r="K1569" s="59">
        <f>IFERROR(VLOOKUP(VENTAS[[#This Row],[Código del producto Vendido]],STOCK[],16,FALSE)*VENTAS[[#This Row],[Cantidad]] + VLOOKUP(VENTAS[[#This Row],[Código del producto Vendido]],STOCK[],19,FALSE)*VENTAS[[#This Row],[Cantidad]],VENTAS[[#This Row],[Total]])</f>
        <v>13.5</v>
      </c>
      <c r="L1569" s="59">
        <f>VENTAS[[#This Row],[Total]]-VENTAS[[#This Row],[Comisión 10%]]-VENTAS[[#This Row],[Costo SIN Comision]]</f>
        <v>16.5</v>
      </c>
      <c r="M1569" s="59"/>
    </row>
    <row r="1570" spans="1:13" ht="20" customHeight="1">
      <c r="A1570" s="56"/>
      <c r="B1570" s="57"/>
      <c r="C1570" s="57"/>
      <c r="D1570" s="57"/>
      <c r="E1570" s="57" t="s">
        <v>3248</v>
      </c>
      <c r="F1570" s="58" t="str">
        <f>IFERROR(VLOOKUP(VENTAS[[#This Row],[Código del producto Vendido]],STOCK[],5,FALSE),"-")</f>
        <v>Vestido elegante de crochet de de cuello profundo y espalda cruzada</v>
      </c>
      <c r="G1570" s="58">
        <v>1</v>
      </c>
      <c r="H1570" s="59">
        <v>30</v>
      </c>
      <c r="I1570" s="59">
        <f>VENTAS[[#This Row],[Cantidad]]*VENTAS[[#This Row],[Precio Venta]]</f>
        <v>30</v>
      </c>
      <c r="J1570" s="59">
        <f>IF(VENTAS[[#This Row],[Nombre del Gestor]]&gt;1,  VENTAS[[#This Row],[Total]]*10%, 0)</f>
        <v>0</v>
      </c>
      <c r="K1570" s="59">
        <f>IFERROR(VLOOKUP(VENTAS[[#This Row],[Código del producto Vendido]],STOCK[],16,FALSE)*VENTAS[[#This Row],[Cantidad]] + VLOOKUP(VENTAS[[#This Row],[Código del producto Vendido]],STOCK[],19,FALSE)*VENTAS[[#This Row],[Cantidad]],VENTAS[[#This Row],[Total]])</f>
        <v>13.5</v>
      </c>
      <c r="L1570" s="59">
        <f>VENTAS[[#This Row],[Total]]-VENTAS[[#This Row],[Comisión 10%]]-VENTAS[[#This Row],[Costo SIN Comision]]</f>
        <v>16.5</v>
      </c>
      <c r="M1570" s="59"/>
    </row>
    <row r="1571" spans="1:13" ht="20" customHeight="1">
      <c r="A1571" s="56">
        <v>45575</v>
      </c>
      <c r="B1571" s="57"/>
      <c r="C1571" s="57"/>
      <c r="D1571" s="57" t="s">
        <v>2495</v>
      </c>
      <c r="E1571" s="57" t="s">
        <v>3248</v>
      </c>
      <c r="F1571" s="58" t="str">
        <f>IFERROR(VLOOKUP(VENTAS[[#This Row],[Código del producto Vendido]],STOCK[],5,FALSE),"-")</f>
        <v>Vestido elegante de crochet de de cuello profundo y espalda cruzada</v>
      </c>
      <c r="G1571" s="58">
        <v>1</v>
      </c>
      <c r="H1571" s="59">
        <v>30</v>
      </c>
      <c r="I1571" s="59">
        <f>VENTAS[[#This Row],[Cantidad]]*VENTAS[[#This Row],[Precio Venta]]</f>
        <v>30</v>
      </c>
      <c r="J1571" s="59">
        <f>IF(VENTAS[[#This Row],[Nombre del Gestor]]&gt;1,  VENTAS[[#This Row],[Total]]*10%, 0)</f>
        <v>3</v>
      </c>
      <c r="K1571" s="59">
        <f>IFERROR(VLOOKUP(VENTAS[[#This Row],[Código del producto Vendido]],STOCK[],16,FALSE)*VENTAS[[#This Row],[Cantidad]] + VLOOKUP(VENTAS[[#This Row],[Código del producto Vendido]],STOCK[],19,FALSE)*VENTAS[[#This Row],[Cantidad]],VENTAS[[#This Row],[Total]])</f>
        <v>13.5</v>
      </c>
      <c r="L1571" s="59">
        <f>VENTAS[[#This Row],[Total]]-VENTAS[[#This Row],[Comisión 10%]]-VENTAS[[#This Row],[Costo SIN Comision]]</f>
        <v>13.5</v>
      </c>
      <c r="M1571" s="59"/>
    </row>
    <row r="1572" spans="1:13" ht="20" customHeight="1">
      <c r="A1572" s="56"/>
      <c r="B1572" s="57"/>
      <c r="C1572" s="57"/>
      <c r="D1572" s="57" t="s">
        <v>226</v>
      </c>
      <c r="E1572" s="57" t="s">
        <v>3252</v>
      </c>
      <c r="F1572" s="58" t="str">
        <f>IFERROR(VLOOKUP(VENTAS[[#This Row],[Código del producto Vendido]],STOCK[],5,FALSE),"-")</f>
        <v>Pantalones largros rayados de moda de gran comodidad</v>
      </c>
      <c r="G1572" s="58">
        <v>1</v>
      </c>
      <c r="H1572" s="59">
        <v>22</v>
      </c>
      <c r="I1572" s="59">
        <f>VENTAS[[#This Row],[Cantidad]]*VENTAS[[#This Row],[Precio Venta]]</f>
        <v>22</v>
      </c>
      <c r="J1572" s="59">
        <f>IF(VENTAS[[#This Row],[Nombre del Gestor]]&gt;1,  VENTAS[[#This Row],[Total]]*10%, 0)</f>
        <v>2.2000000000000002</v>
      </c>
      <c r="K1572" s="59">
        <f>IFERROR(VLOOKUP(VENTAS[[#This Row],[Código del producto Vendido]],STOCK[],16,FALSE)*VENTAS[[#This Row],[Cantidad]] + VLOOKUP(VENTAS[[#This Row],[Código del producto Vendido]],STOCK[],19,FALSE)*VENTAS[[#This Row],[Cantidad]],VENTAS[[#This Row],[Total]])</f>
        <v>10.52</v>
      </c>
      <c r="L1572" s="59">
        <f>VENTAS[[#This Row],[Total]]-VENTAS[[#This Row],[Comisión 10%]]-VENTAS[[#This Row],[Costo SIN Comision]]</f>
        <v>9.2800000000000011</v>
      </c>
      <c r="M1572" s="59"/>
    </row>
    <row r="1573" spans="1:13" ht="20" customHeight="1">
      <c r="A1573" s="56"/>
      <c r="B1573" s="57"/>
      <c r="C1573" s="57"/>
      <c r="D1573" s="57"/>
      <c r="E1573" s="57" t="s">
        <v>3255</v>
      </c>
      <c r="F1573" s="58" t="str">
        <f>IFERROR(VLOOKUP(VENTAS[[#This Row],[Código del producto Vendido]],STOCK[],5,FALSE),"-")</f>
        <v>Pantalones largros rayados de moda de gran comodidad</v>
      </c>
      <c r="G1573" s="58">
        <v>1</v>
      </c>
      <c r="H1573" s="59">
        <v>22</v>
      </c>
      <c r="I1573" s="59">
        <f>VENTAS[[#This Row],[Cantidad]]*VENTAS[[#This Row],[Precio Venta]]</f>
        <v>22</v>
      </c>
      <c r="J1573" s="59">
        <f>IF(VENTAS[[#This Row],[Nombre del Gestor]]&gt;1,  VENTAS[[#This Row],[Total]]*10%, 0)</f>
        <v>0</v>
      </c>
      <c r="K1573" s="59">
        <f>IFERROR(VLOOKUP(VENTAS[[#This Row],[Código del producto Vendido]],STOCK[],16,FALSE)*VENTAS[[#This Row],[Cantidad]] + VLOOKUP(VENTAS[[#This Row],[Código del producto Vendido]],STOCK[],19,FALSE)*VENTAS[[#This Row],[Cantidad]],VENTAS[[#This Row],[Total]])</f>
        <v>10.52</v>
      </c>
      <c r="L1573" s="59">
        <f>VENTAS[[#This Row],[Total]]-VENTAS[[#This Row],[Comisión 10%]]-VENTAS[[#This Row],[Costo SIN Comision]]</f>
        <v>11.48</v>
      </c>
      <c r="M1573" s="59"/>
    </row>
    <row r="1574" spans="1:13" ht="20" customHeight="1">
      <c r="A1574" s="56">
        <v>45566</v>
      </c>
      <c r="B1574" s="57"/>
      <c r="C1574" s="57"/>
      <c r="D1574" s="57" t="s">
        <v>2896</v>
      </c>
      <c r="E1574" s="57" t="s">
        <v>3255</v>
      </c>
      <c r="F1574" s="58" t="str">
        <f>IFERROR(VLOOKUP(VENTAS[[#This Row],[Código del producto Vendido]],STOCK[],5,FALSE),"-")</f>
        <v>Pantalones largros rayados de moda de gran comodidad</v>
      </c>
      <c r="G1574" s="58">
        <v>1</v>
      </c>
      <c r="H1574" s="59">
        <v>22</v>
      </c>
      <c r="I1574" s="59">
        <f>VENTAS[[#This Row],[Cantidad]]*VENTAS[[#This Row],[Precio Venta]]</f>
        <v>22</v>
      </c>
      <c r="J1574" s="59">
        <f>IF(VENTAS[[#This Row],[Nombre del Gestor]]&gt;1,  VENTAS[[#This Row],[Total]]*10%, 0)</f>
        <v>2.2000000000000002</v>
      </c>
      <c r="K1574" s="59">
        <f>IFERROR(VLOOKUP(VENTAS[[#This Row],[Código del producto Vendido]],STOCK[],16,FALSE)*VENTAS[[#This Row],[Cantidad]] + VLOOKUP(VENTAS[[#This Row],[Código del producto Vendido]],STOCK[],19,FALSE)*VENTAS[[#This Row],[Cantidad]],VENTAS[[#This Row],[Total]])</f>
        <v>10.52</v>
      </c>
      <c r="L1574" s="59">
        <f>VENTAS[[#This Row],[Total]]-VENTAS[[#This Row],[Comisión 10%]]-VENTAS[[#This Row],[Costo SIN Comision]]</f>
        <v>9.2800000000000011</v>
      </c>
      <c r="M1574" s="59"/>
    </row>
    <row r="1575" spans="1:13" ht="20" customHeight="1">
      <c r="A1575" s="56"/>
      <c r="B1575" s="57"/>
      <c r="C1575" s="57"/>
      <c r="D1575" s="57"/>
      <c r="E1575" s="57" t="s">
        <v>3261</v>
      </c>
      <c r="F1575" s="58" t="str">
        <f>IFERROR(VLOOKUP(VENTAS[[#This Row],[Código del producto Vendido]],STOCK[],5,FALSE),"-")</f>
        <v>Bolso cuadrado tejido de rafia Tamaño grande Color Carmelita</v>
      </c>
      <c r="G1575" s="58">
        <v>1</v>
      </c>
      <c r="H1575" s="59">
        <v>25</v>
      </c>
      <c r="I1575" s="59">
        <f>VENTAS[[#This Row],[Cantidad]]*VENTAS[[#This Row],[Precio Venta]]</f>
        <v>25</v>
      </c>
      <c r="J1575" s="59">
        <f>IF(VENTAS[[#This Row],[Nombre del Gestor]]&gt;1,  VENTAS[[#This Row],[Total]]*10%, 0)</f>
        <v>0</v>
      </c>
      <c r="K1575" s="59">
        <f>IFERROR(VLOOKUP(VENTAS[[#This Row],[Código del producto Vendido]],STOCK[],16,FALSE)*VENTAS[[#This Row],[Cantidad]] + VLOOKUP(VENTAS[[#This Row],[Código del producto Vendido]],STOCK[],19,FALSE)*VENTAS[[#This Row],[Cantidad]],VENTAS[[#This Row],[Total]])</f>
        <v>14.85</v>
      </c>
      <c r="L1575" s="59">
        <f>VENTAS[[#This Row],[Total]]-VENTAS[[#This Row],[Comisión 10%]]-VENTAS[[#This Row],[Costo SIN Comision]]</f>
        <v>10.15</v>
      </c>
      <c r="M1575" s="59"/>
    </row>
    <row r="1576" spans="1:13" ht="20" customHeight="1">
      <c r="A1576" s="56"/>
      <c r="B1576" s="57"/>
      <c r="C1576" s="57"/>
      <c r="D1576" s="57"/>
      <c r="E1576" s="57" t="s">
        <v>3268</v>
      </c>
      <c r="F1576" s="58" t="str">
        <f>IFERROR(VLOOKUP(VENTAS[[#This Row],[Código del producto Vendido]],STOCK[],5,FALSE),"-")</f>
        <v>Blusa corta de mangas abombadas de lazos delanteros color rojo</v>
      </c>
      <c r="G1576" s="58">
        <v>1</v>
      </c>
      <c r="H1576" s="59">
        <v>18</v>
      </c>
      <c r="I1576" s="59">
        <f>VENTAS[[#This Row],[Cantidad]]*VENTAS[[#This Row],[Precio Venta]]</f>
        <v>18</v>
      </c>
      <c r="J1576" s="59">
        <f>IF(VENTAS[[#This Row],[Nombre del Gestor]]&gt;1,  VENTAS[[#This Row],[Total]]*10%, 0)</f>
        <v>0</v>
      </c>
      <c r="K1576" s="59">
        <f>IFERROR(VLOOKUP(VENTAS[[#This Row],[Código del producto Vendido]],STOCK[],16,FALSE)*VENTAS[[#This Row],[Cantidad]] + VLOOKUP(VENTAS[[#This Row],[Código del producto Vendido]],STOCK[],19,FALSE)*VENTAS[[#This Row],[Cantidad]],VENTAS[[#This Row],[Total]])</f>
        <v>10.18</v>
      </c>
      <c r="L1576" s="59">
        <f>VENTAS[[#This Row],[Total]]-VENTAS[[#This Row],[Comisión 10%]]-VENTAS[[#This Row],[Costo SIN Comision]]</f>
        <v>7.82</v>
      </c>
      <c r="M1576" s="59"/>
    </row>
    <row r="1577" spans="1:13" ht="20" customHeight="1">
      <c r="A1577" s="56">
        <v>45575</v>
      </c>
      <c r="B1577" s="57"/>
      <c r="C1577" s="57" t="s">
        <v>3482</v>
      </c>
      <c r="D1577" s="57" t="s">
        <v>2896</v>
      </c>
      <c r="E1577" s="57" t="s">
        <v>3277</v>
      </c>
      <c r="F1577" s="58" t="str">
        <f>IFERROR(VLOOKUP(VENTAS[[#This Row],[Código del producto Vendido]],STOCK[],5,FALSE),"-")</f>
        <v>Mono Sailor con botón delantero y cinturón naranja quemada</v>
      </c>
      <c r="G1577" s="58">
        <v>1</v>
      </c>
      <c r="H1577" s="59">
        <v>30</v>
      </c>
      <c r="I1577" s="59">
        <f>VENTAS[[#This Row],[Cantidad]]*VENTAS[[#This Row],[Precio Venta]]</f>
        <v>30</v>
      </c>
      <c r="J1577" s="59">
        <f>IF(VENTAS[[#This Row],[Nombre del Gestor]]&gt;1,  VENTAS[[#This Row],[Total]]*10%, 0)</f>
        <v>3</v>
      </c>
      <c r="K1577" s="59">
        <f>IFERROR(VLOOKUP(VENTAS[[#This Row],[Código del producto Vendido]],STOCK[],16,FALSE)*VENTAS[[#This Row],[Cantidad]] + VLOOKUP(VENTAS[[#This Row],[Código del producto Vendido]],STOCK[],19,FALSE)*VENTAS[[#This Row],[Cantidad]],VENTAS[[#This Row],[Total]])</f>
        <v>11.57</v>
      </c>
      <c r="L1577" s="59">
        <f>VENTAS[[#This Row],[Total]]-VENTAS[[#This Row],[Comisión 10%]]-VENTAS[[#This Row],[Costo SIN Comision]]</f>
        <v>15.43</v>
      </c>
      <c r="M1577" s="59"/>
    </row>
    <row r="1578" spans="1:13" ht="20" customHeight="1">
      <c r="A1578" s="56">
        <v>45574</v>
      </c>
      <c r="B1578" s="57"/>
      <c r="C1578" s="57"/>
      <c r="D1578" s="57" t="s">
        <v>2896</v>
      </c>
      <c r="E1578" s="57" t="s">
        <v>3243</v>
      </c>
      <c r="F1578" s="58" t="str">
        <f>IFERROR(VLOOKUP(VENTAS[[#This Row],[Código del producto Vendido]],STOCK[],5,FALSE),"-")</f>
        <v>Bolso tejido redondo de gran capacidad Ojo Turco</v>
      </c>
      <c r="G1578" s="58">
        <v>1</v>
      </c>
      <c r="H1578" s="59">
        <v>25</v>
      </c>
      <c r="I1578" s="59">
        <f>VENTAS[[#This Row],[Cantidad]]*VENTAS[[#This Row],[Precio Venta]]</f>
        <v>25</v>
      </c>
      <c r="J1578" s="59">
        <f>IF(VENTAS[[#This Row],[Nombre del Gestor]]&gt;1,  VENTAS[[#This Row],[Total]]*10%, 0)</f>
        <v>2.5</v>
      </c>
      <c r="K1578" s="59">
        <f>IFERROR(VLOOKUP(VENTAS[[#This Row],[Código del producto Vendido]],STOCK[],16,FALSE)*VENTAS[[#This Row],[Cantidad]] + VLOOKUP(VENTAS[[#This Row],[Código del producto Vendido]],STOCK[],19,FALSE)*VENTAS[[#This Row],[Cantidad]],VENTAS[[#This Row],[Total]])</f>
        <v>13.030000000000001</v>
      </c>
      <c r="L1578" s="59">
        <f>VENTAS[[#This Row],[Total]]-VENTAS[[#This Row],[Comisión 10%]]-VENTAS[[#This Row],[Costo SIN Comision]]</f>
        <v>9.4699999999999989</v>
      </c>
      <c r="M1578" s="59"/>
    </row>
    <row r="1579" spans="1:13" ht="20" customHeight="1">
      <c r="A1579" s="56"/>
      <c r="B1579" s="57"/>
      <c r="C1579" s="57"/>
      <c r="D1579" s="57"/>
      <c r="E1579" s="57"/>
      <c r="F1579" s="58" t="str">
        <f>IFERROR(VLOOKUP(VENTAS[[#This Row],[Código del producto Vendido]],STOCK[],5,FALSE),"-")</f>
        <v>-</v>
      </c>
      <c r="G1579" s="58"/>
      <c r="H1579" s="59"/>
      <c r="I1579" s="59">
        <f>VENTAS[[#This Row],[Cantidad]]*VENTAS[[#This Row],[Precio Venta]]</f>
        <v>0</v>
      </c>
      <c r="J1579" s="59">
        <f>IF(VENTAS[[#This Row],[Nombre del Gestor]]&gt;1,  VENTAS[[#This Row],[Total]]*10%, 0)</f>
        <v>0</v>
      </c>
      <c r="K1579" s="59">
        <f>IFERROR(VLOOKUP(VENTAS[[#This Row],[Código del producto Vendido]],STOCK[],16,FALSE)*VENTAS[[#This Row],[Cantidad]] + VLOOKUP(VENTAS[[#This Row],[Código del producto Vendido]],STOCK[],19,FALSE)*VENTAS[[#This Row],[Cantidad]],VENTAS[[#This Row],[Total]])</f>
        <v>0</v>
      </c>
      <c r="L1579" s="59">
        <f>VENTAS[[#This Row],[Total]]-VENTAS[[#This Row],[Comisión 10%]]-VENTAS[[#This Row],[Costo SIN Comision]]</f>
        <v>0</v>
      </c>
      <c r="M1579" s="59"/>
    </row>
    <row r="1580" spans="1:13" ht="20" customHeight="1">
      <c r="A1580" s="56">
        <v>45566</v>
      </c>
      <c r="B1580" s="57"/>
      <c r="C1580" s="57"/>
      <c r="D1580" s="57" t="s">
        <v>2500</v>
      </c>
      <c r="E1580" s="57" t="s">
        <v>3315</v>
      </c>
      <c r="F1580" s="58" t="str">
        <f>IFERROR(VLOOKUP(VENTAS[[#This Row],[Código del producto Vendido]],STOCK[],5,FALSE),"-")</f>
        <v>Sandalias cómodas para mujer con adorno de clip dorado</v>
      </c>
      <c r="G1580" s="58">
        <v>1</v>
      </c>
      <c r="H1580" s="59">
        <v>18</v>
      </c>
      <c r="I1580" s="59">
        <f>VENTAS[[#This Row],[Cantidad]]*VENTAS[[#This Row],[Precio Venta]]</f>
        <v>18</v>
      </c>
      <c r="J1580" s="59">
        <f>IF(VENTAS[[#This Row],[Nombre del Gestor]]&gt;1,  VENTAS[[#This Row],[Total]]*10%, 0)</f>
        <v>1.8</v>
      </c>
      <c r="K1580" s="59">
        <f>IFERROR(VLOOKUP(VENTAS[[#This Row],[Código del producto Vendido]],STOCK[],16,FALSE)*VENTAS[[#This Row],[Cantidad]] + VLOOKUP(VENTAS[[#This Row],[Código del producto Vendido]],STOCK[],19,FALSE)*VENTAS[[#This Row],[Cantidad]],VENTAS[[#This Row],[Total]])</f>
        <v>9.4599999999999991</v>
      </c>
      <c r="L1580" s="59">
        <f>VENTAS[[#This Row],[Total]]-VENTAS[[#This Row],[Comisión 10%]]-VENTAS[[#This Row],[Costo SIN Comision]]</f>
        <v>6.74</v>
      </c>
      <c r="M1580" s="59"/>
    </row>
    <row r="1581" spans="1:13" ht="20" customHeight="1">
      <c r="A1581" s="56">
        <v>45536</v>
      </c>
      <c r="B1581" s="57"/>
      <c r="C1581" s="57"/>
      <c r="D1581" s="57"/>
      <c r="E1581" s="57" t="s">
        <v>3329</v>
      </c>
      <c r="F1581" s="58" t="str">
        <f>IFERROR(VLOOKUP(VENTAS[[#This Row],[Código del producto Vendido]],STOCK[],5,FALSE),"-")</f>
        <v>Vestido elegante largo ajustado con hombro atado</v>
      </c>
      <c r="G1581" s="58">
        <v>1</v>
      </c>
      <c r="H1581" s="59">
        <v>25</v>
      </c>
      <c r="I1581" s="59">
        <f>VENTAS[[#This Row],[Cantidad]]*VENTAS[[#This Row],[Precio Venta]]</f>
        <v>25</v>
      </c>
      <c r="J1581" s="59">
        <f>IF(VENTAS[[#This Row],[Nombre del Gestor]]&gt;1,  VENTAS[[#This Row],[Total]]*10%, 0)</f>
        <v>0</v>
      </c>
      <c r="K1581" s="59">
        <f>IFERROR(VLOOKUP(VENTAS[[#This Row],[Código del producto Vendido]],STOCK[],16,FALSE)*VENTAS[[#This Row],[Cantidad]] + VLOOKUP(VENTAS[[#This Row],[Código del producto Vendido]],STOCK[],19,FALSE)*VENTAS[[#This Row],[Cantidad]],VENTAS[[#This Row],[Total]])</f>
        <v>15.13</v>
      </c>
      <c r="L1581" s="59">
        <f>VENTAS[[#This Row],[Total]]-VENTAS[[#This Row],[Comisión 10%]]-VENTAS[[#This Row],[Costo SIN Comision]]</f>
        <v>9.8699999999999992</v>
      </c>
      <c r="M1581" s="59"/>
    </row>
    <row r="1582" spans="1:13" ht="20" customHeight="1">
      <c r="A1582" s="56">
        <v>45567</v>
      </c>
      <c r="B1582" s="57"/>
      <c r="C1582" s="57"/>
      <c r="D1582" s="57" t="s">
        <v>2896</v>
      </c>
      <c r="E1582" s="57" t="s">
        <v>3355</v>
      </c>
      <c r="F1582" s="58" t="str">
        <f>IFERROR(VLOOKUP(VENTAS[[#This Row],[Código del producto Vendido]],STOCK[],5,FALSE),"-")</f>
        <v>Traje de baño casual con ajustes laterales</v>
      </c>
      <c r="G1582" s="58">
        <v>1</v>
      </c>
      <c r="H1582" s="59">
        <v>20</v>
      </c>
      <c r="I1582" s="59">
        <f>VENTAS[[#This Row],[Cantidad]]*VENTAS[[#This Row],[Precio Venta]]</f>
        <v>20</v>
      </c>
      <c r="J1582" s="59">
        <f>IF(VENTAS[[#This Row],[Nombre del Gestor]]&gt;1,  VENTAS[[#This Row],[Total]]*10%, 0)</f>
        <v>2</v>
      </c>
      <c r="K1582" s="59">
        <f>IFERROR(VLOOKUP(VENTAS[[#This Row],[Código del producto Vendido]],STOCK[],16,FALSE)*VENTAS[[#This Row],[Cantidad]] + VLOOKUP(VENTAS[[#This Row],[Código del producto Vendido]],STOCK[],19,FALSE)*VENTAS[[#This Row],[Cantidad]],VENTAS[[#This Row],[Total]])</f>
        <v>10.620000000000001</v>
      </c>
      <c r="L1582" s="59">
        <f>VENTAS[[#This Row],[Total]]-VENTAS[[#This Row],[Comisión 10%]]-VENTAS[[#This Row],[Costo SIN Comision]]</f>
        <v>7.379999999999999</v>
      </c>
      <c r="M1582" s="59"/>
    </row>
    <row r="1583" spans="1:13" ht="20" customHeight="1">
      <c r="A1583" s="56">
        <v>45575</v>
      </c>
      <c r="B1583" s="57"/>
      <c r="C1583" s="57"/>
      <c r="D1583" s="57" t="s">
        <v>2498</v>
      </c>
      <c r="E1583" s="57" t="s">
        <v>3358</v>
      </c>
      <c r="F1583" s="58" t="str">
        <f>IFERROR(VLOOKUP(VENTAS[[#This Row],[Código del producto Vendido]],STOCK[],5,FALSE),"-")</f>
        <v>Camiseta de moda con estampado de cereza</v>
      </c>
      <c r="G1583" s="58">
        <v>1</v>
      </c>
      <c r="H1583" s="59">
        <v>15</v>
      </c>
      <c r="I1583" s="59">
        <f>VENTAS[[#This Row],[Cantidad]]*VENTAS[[#This Row],[Precio Venta]]</f>
        <v>15</v>
      </c>
      <c r="J1583" s="59">
        <f>IF(VENTAS[[#This Row],[Nombre del Gestor]]&gt;1,  VENTAS[[#This Row],[Total]]*10%, 0)</f>
        <v>1.5</v>
      </c>
      <c r="K1583" s="59">
        <f>IFERROR(VLOOKUP(VENTAS[[#This Row],[Código del producto Vendido]],STOCK[],16,FALSE)*VENTAS[[#This Row],[Cantidad]] + VLOOKUP(VENTAS[[#This Row],[Código del producto Vendido]],STOCK[],19,FALSE)*VENTAS[[#This Row],[Cantidad]],VENTAS[[#This Row],[Total]])</f>
        <v>5.92</v>
      </c>
      <c r="L1583" s="59">
        <f>VENTAS[[#This Row],[Total]]-VENTAS[[#This Row],[Comisión 10%]]-VENTAS[[#This Row],[Costo SIN Comision]]</f>
        <v>7.58</v>
      </c>
      <c r="M1583" s="59"/>
    </row>
    <row r="1584" spans="1:13" ht="20" customHeight="1">
      <c r="A1584" s="56">
        <v>45566</v>
      </c>
      <c r="B1584" s="57"/>
      <c r="C1584" s="57"/>
      <c r="D1584" s="57" t="s">
        <v>2907</v>
      </c>
      <c r="E1584" s="57" t="s">
        <v>3362</v>
      </c>
      <c r="F1584" s="58" t="str">
        <f>IFERROR(VLOOKUP(VENTAS[[#This Row],[Código del producto Vendido]],STOCK[],5,FALSE),"-")</f>
        <v>Camiseta de moda con estampado de cereza</v>
      </c>
      <c r="G1584" s="58">
        <v>1</v>
      </c>
      <c r="H1584" s="59">
        <v>15</v>
      </c>
      <c r="I1584" s="59">
        <f>VENTAS[[#This Row],[Cantidad]]*VENTAS[[#This Row],[Precio Venta]]</f>
        <v>15</v>
      </c>
      <c r="J1584" s="59">
        <f>IF(VENTAS[[#This Row],[Nombre del Gestor]]&gt;1,  VENTAS[[#This Row],[Total]]*10%, 0)</f>
        <v>1.5</v>
      </c>
      <c r="K1584" s="59">
        <f>IFERROR(VLOOKUP(VENTAS[[#This Row],[Código del producto Vendido]],STOCK[],16,FALSE)*VENTAS[[#This Row],[Cantidad]] + VLOOKUP(VENTAS[[#This Row],[Código del producto Vendido]],STOCK[],19,FALSE)*VENTAS[[#This Row],[Cantidad]],VENTAS[[#This Row],[Total]])</f>
        <v>5.92</v>
      </c>
      <c r="L1584" s="59">
        <f>VENTAS[[#This Row],[Total]]-VENTAS[[#This Row],[Comisión 10%]]-VENTAS[[#This Row],[Costo SIN Comision]]</f>
        <v>7.58</v>
      </c>
      <c r="M1584" s="59"/>
    </row>
    <row r="1585" spans="1:13" ht="20" customHeight="1">
      <c r="A1585" s="56">
        <v>45566</v>
      </c>
      <c r="B1585" s="57"/>
      <c r="C1585" s="57"/>
      <c r="D1585" s="57" t="s">
        <v>3406</v>
      </c>
      <c r="E1585" s="57" t="s">
        <v>3343</v>
      </c>
      <c r="F1585" s="58" t="str">
        <f>IFERROR(VLOOKUP(VENTAS[[#This Row],[Código del producto Vendido]],STOCK[],5,FALSE),"-")</f>
        <v>Bolsa casual con diseño de gato y mariposa de tamaño mediano</v>
      </c>
      <c r="G1585" s="58">
        <v>1</v>
      </c>
      <c r="H1585" s="59">
        <v>12</v>
      </c>
      <c r="I1585" s="59">
        <f>VENTAS[[#This Row],[Cantidad]]*VENTAS[[#This Row],[Precio Venta]]</f>
        <v>12</v>
      </c>
      <c r="J1585" s="59">
        <f>IF(VENTAS[[#This Row],[Nombre del Gestor]]&gt;1,  VENTAS[[#This Row],[Total]]*10%, 0)</f>
        <v>1.2000000000000002</v>
      </c>
      <c r="K1585" s="59">
        <f>IFERROR(VLOOKUP(VENTAS[[#This Row],[Código del producto Vendido]],STOCK[],16,FALSE)*VENTAS[[#This Row],[Cantidad]] + VLOOKUP(VENTAS[[#This Row],[Código del producto Vendido]],STOCK[],19,FALSE)*VENTAS[[#This Row],[Cantidad]],VENTAS[[#This Row],[Total]])</f>
        <v>4.6400000000000006</v>
      </c>
      <c r="L1585" s="59">
        <f>VENTAS[[#This Row],[Total]]-VENTAS[[#This Row],[Comisión 10%]]-VENTAS[[#This Row],[Costo SIN Comision]]</f>
        <v>6.16</v>
      </c>
      <c r="M1585" s="59"/>
    </row>
    <row r="1586" spans="1:13" ht="20" customHeight="1">
      <c r="A1586" s="56">
        <v>45536</v>
      </c>
      <c r="B1586" s="57"/>
      <c r="C1586" s="57"/>
      <c r="D1586" s="57"/>
      <c r="E1586" s="57" t="s">
        <v>3342</v>
      </c>
      <c r="F1586" s="58" t="str">
        <f>IFERROR(VLOOKUP(VENTAS[[#This Row],[Código del producto Vendido]],STOCK[],5,FALSE),"-")</f>
        <v>Vestido de un hombro con abertura trasera color azul celeste</v>
      </c>
      <c r="G1586" s="58">
        <v>1</v>
      </c>
      <c r="H1586" s="59">
        <v>25</v>
      </c>
      <c r="I1586" s="59">
        <f>VENTAS[[#This Row],[Cantidad]]*VENTAS[[#This Row],[Precio Venta]]</f>
        <v>25</v>
      </c>
      <c r="J1586" s="59">
        <f>IF(VENTAS[[#This Row],[Nombre del Gestor]]&gt;1,  VENTAS[[#This Row],[Total]]*10%, 0)</f>
        <v>0</v>
      </c>
      <c r="K1586" s="59">
        <f>IFERROR(VLOOKUP(VENTAS[[#This Row],[Código del producto Vendido]],STOCK[],16,FALSE)*VENTAS[[#This Row],[Cantidad]] + VLOOKUP(VENTAS[[#This Row],[Código del producto Vendido]],STOCK[],19,FALSE)*VENTAS[[#This Row],[Cantidad]],VENTAS[[#This Row],[Total]])</f>
        <v>12.32</v>
      </c>
      <c r="L1586" s="59">
        <f>VENTAS[[#This Row],[Total]]-VENTAS[[#This Row],[Comisión 10%]]-VENTAS[[#This Row],[Costo SIN Comision]]</f>
        <v>12.68</v>
      </c>
      <c r="M1586" s="59"/>
    </row>
    <row r="1587" spans="1:13" ht="20" customHeight="1">
      <c r="A1587" s="56"/>
      <c r="B1587" s="57"/>
      <c r="C1587" s="57"/>
      <c r="D1587" s="57"/>
      <c r="E1587" s="57" t="s">
        <v>3339</v>
      </c>
      <c r="F1587" s="58" t="str">
        <f>IFERROR(VLOOKUP(VENTAS[[#This Row],[Código del producto Vendido]],STOCK[],5,FALSE),"-")</f>
        <v>Vestido camisola negro con abertura</v>
      </c>
      <c r="G1587" s="58">
        <v>1</v>
      </c>
      <c r="H1587" s="59">
        <v>20</v>
      </c>
      <c r="I1587" s="59">
        <f>VENTAS[[#This Row],[Cantidad]]*VENTAS[[#This Row],[Precio Venta]]</f>
        <v>20</v>
      </c>
      <c r="J1587" s="59">
        <f>IF(VENTAS[[#This Row],[Nombre del Gestor]]&gt;1,  VENTAS[[#This Row],[Total]]*10%, 0)</f>
        <v>0</v>
      </c>
      <c r="K1587" s="59">
        <f>IFERROR(VLOOKUP(VENTAS[[#This Row],[Código del producto Vendido]],STOCK[],16,FALSE)*VENTAS[[#This Row],[Cantidad]] + VLOOKUP(VENTAS[[#This Row],[Código del producto Vendido]],STOCK[],19,FALSE)*VENTAS[[#This Row],[Cantidad]],VENTAS[[#This Row],[Total]])</f>
        <v>7.6300000000000008</v>
      </c>
      <c r="L1587" s="59">
        <f>VENTAS[[#This Row],[Total]]-VENTAS[[#This Row],[Comisión 10%]]-VENTAS[[#This Row],[Costo SIN Comision]]</f>
        <v>12.37</v>
      </c>
      <c r="M1587" s="59"/>
    </row>
    <row r="1588" spans="1:13" ht="20" customHeight="1">
      <c r="A1588" s="56"/>
      <c r="B1588" s="57"/>
      <c r="C1588" s="57"/>
      <c r="D1588" s="57"/>
      <c r="E1588" s="57" t="s">
        <v>3339</v>
      </c>
      <c r="F1588" s="58" t="str">
        <f>IFERROR(VLOOKUP(VENTAS[[#This Row],[Código del producto Vendido]],STOCK[],5,FALSE),"-")</f>
        <v>Vestido camisola negro con abertura</v>
      </c>
      <c r="G1588" s="58">
        <v>1</v>
      </c>
      <c r="H1588" s="59">
        <v>20</v>
      </c>
      <c r="I1588" s="59">
        <f>VENTAS[[#This Row],[Cantidad]]*VENTAS[[#This Row],[Precio Venta]]</f>
        <v>20</v>
      </c>
      <c r="J1588" s="59">
        <f>IF(VENTAS[[#This Row],[Nombre del Gestor]]&gt;1,  VENTAS[[#This Row],[Total]]*10%, 0)</f>
        <v>0</v>
      </c>
      <c r="K1588" s="59">
        <f>IFERROR(VLOOKUP(VENTAS[[#This Row],[Código del producto Vendido]],STOCK[],16,FALSE)*VENTAS[[#This Row],[Cantidad]] + VLOOKUP(VENTAS[[#This Row],[Código del producto Vendido]],STOCK[],19,FALSE)*VENTAS[[#This Row],[Cantidad]],VENTAS[[#This Row],[Total]])</f>
        <v>7.6300000000000008</v>
      </c>
      <c r="L1588" s="59">
        <f>VENTAS[[#This Row],[Total]]-VENTAS[[#This Row],[Comisión 10%]]-VENTAS[[#This Row],[Costo SIN Comision]]</f>
        <v>12.37</v>
      </c>
      <c r="M1588" s="59"/>
    </row>
    <row r="1589" spans="1:13" ht="20" customHeight="1">
      <c r="A1589" s="56"/>
      <c r="B1589" s="57"/>
      <c r="C1589" s="57"/>
      <c r="D1589" s="57"/>
      <c r="E1589" s="57" t="s">
        <v>3337</v>
      </c>
      <c r="F1589" s="58" t="str">
        <f>IFERROR(VLOOKUP(VENTAS[[#This Row],[Código del producto Vendido]],STOCK[],5,FALSE),"-")</f>
        <v>Vestido camisola negro con abertura</v>
      </c>
      <c r="G1589" s="58">
        <v>1</v>
      </c>
      <c r="H1589" s="59">
        <v>20</v>
      </c>
      <c r="I1589" s="59">
        <f>VENTAS[[#This Row],[Cantidad]]*VENTAS[[#This Row],[Precio Venta]]</f>
        <v>20</v>
      </c>
      <c r="J1589" s="59">
        <f>IF(VENTAS[[#This Row],[Nombre del Gestor]]&gt;1,  VENTAS[[#This Row],[Total]]*10%, 0)</f>
        <v>0</v>
      </c>
      <c r="K1589" s="59">
        <f>IFERROR(VLOOKUP(VENTAS[[#This Row],[Código del producto Vendido]],STOCK[],16,FALSE)*VENTAS[[#This Row],[Cantidad]] + VLOOKUP(VENTAS[[#This Row],[Código del producto Vendido]],STOCK[],19,FALSE)*VENTAS[[#This Row],[Cantidad]],VENTAS[[#This Row],[Total]])</f>
        <v>7.6300000000000008</v>
      </c>
      <c r="L1589" s="59">
        <f>VENTAS[[#This Row],[Total]]-VENTAS[[#This Row],[Comisión 10%]]-VENTAS[[#This Row],[Costo SIN Comision]]</f>
        <v>12.37</v>
      </c>
      <c r="M1589" s="59"/>
    </row>
    <row r="1590" spans="1:13" ht="20" customHeight="1">
      <c r="A1590" s="56"/>
      <c r="B1590" s="57"/>
      <c r="C1590" s="57"/>
      <c r="D1590" s="57"/>
      <c r="E1590" s="57" t="s">
        <v>3316</v>
      </c>
      <c r="F1590" s="58" t="str">
        <f>IFERROR(VLOOKUP(VENTAS[[#This Row],[Código del producto Vendido]],STOCK[],5,FALSE),"-")</f>
        <v>Sandalias cómodas para mujer con adorno de clip dorado</v>
      </c>
      <c r="G1590" s="58">
        <v>1</v>
      </c>
      <c r="H1590" s="59">
        <v>18</v>
      </c>
      <c r="I1590" s="59">
        <f>VENTAS[[#This Row],[Cantidad]]*VENTAS[[#This Row],[Precio Venta]]</f>
        <v>18</v>
      </c>
      <c r="J1590" s="59">
        <f>IF(VENTAS[[#This Row],[Nombre del Gestor]]&gt;1,  VENTAS[[#This Row],[Total]]*10%, 0)</f>
        <v>0</v>
      </c>
      <c r="K1590" s="59">
        <f>IFERROR(VLOOKUP(VENTAS[[#This Row],[Código del producto Vendido]],STOCK[],16,FALSE)*VENTAS[[#This Row],[Cantidad]] + VLOOKUP(VENTAS[[#This Row],[Código del producto Vendido]],STOCK[],19,FALSE)*VENTAS[[#This Row],[Cantidad]],VENTAS[[#This Row],[Total]])</f>
        <v>9.4599999999999991</v>
      </c>
      <c r="L1590" s="59">
        <f>VENTAS[[#This Row],[Total]]-VENTAS[[#This Row],[Comisión 10%]]-VENTAS[[#This Row],[Costo SIN Comision]]</f>
        <v>8.5400000000000009</v>
      </c>
      <c r="M1590" s="59"/>
    </row>
    <row r="1591" spans="1:13" ht="20" customHeight="1">
      <c r="A1591" s="56">
        <v>45567</v>
      </c>
      <c r="B1591" s="57"/>
      <c r="C1591" s="57"/>
      <c r="D1591" s="57" t="s">
        <v>2896</v>
      </c>
      <c r="E1591" s="57" t="s">
        <v>3332</v>
      </c>
      <c r="F1591" s="58" t="str">
        <f>IFERROR(VLOOKUP(VENTAS[[#This Row],[Código del producto Vendido]],STOCK[],5,FALSE),"-")</f>
        <v>Vestido largo Sexy y elegante de espalda corrida en degradado de color</v>
      </c>
      <c r="G1591" s="58">
        <v>1</v>
      </c>
      <c r="H1591" s="59">
        <v>25</v>
      </c>
      <c r="I1591" s="59">
        <f>VENTAS[[#This Row],[Cantidad]]*VENTAS[[#This Row],[Precio Venta]]</f>
        <v>25</v>
      </c>
      <c r="J1591" s="59">
        <f>IF(VENTAS[[#This Row],[Nombre del Gestor]]&gt;1,  VENTAS[[#This Row],[Total]]*10%, 0)</f>
        <v>2.5</v>
      </c>
      <c r="K1591" s="59">
        <f>IFERROR(VLOOKUP(VENTAS[[#This Row],[Código del producto Vendido]],STOCK[],16,FALSE)*VENTAS[[#This Row],[Cantidad]] + VLOOKUP(VENTAS[[#This Row],[Código del producto Vendido]],STOCK[],19,FALSE)*VENTAS[[#This Row],[Cantidad]],VENTAS[[#This Row],[Total]])</f>
        <v>13.63</v>
      </c>
      <c r="L1591" s="59">
        <f>VENTAS[[#This Row],[Total]]-VENTAS[[#This Row],[Comisión 10%]]-VENTAS[[#This Row],[Costo SIN Comision]]</f>
        <v>8.8699999999999992</v>
      </c>
      <c r="M1591" s="59"/>
    </row>
    <row r="1592" spans="1:13" ht="20" customHeight="1">
      <c r="A1592" s="56">
        <v>45575</v>
      </c>
      <c r="B1592" s="57"/>
      <c r="C1592" s="57"/>
      <c r="D1592" s="57" t="s">
        <v>226</v>
      </c>
      <c r="E1592" s="57" t="s">
        <v>739</v>
      </c>
      <c r="F1592" s="58" t="str">
        <f>IFERROR(VLOOKUP(VENTAS[[#This Row],[Código del producto Vendido]],STOCK[],5,FALSE),"-")</f>
        <v>Vestido floral de mangas farol</v>
      </c>
      <c r="G1592" s="58">
        <v>1</v>
      </c>
      <c r="H1592" s="59">
        <v>18</v>
      </c>
      <c r="I1592" s="59">
        <f>VENTAS[[#This Row],[Cantidad]]*VENTAS[[#This Row],[Precio Venta]]</f>
        <v>18</v>
      </c>
      <c r="J1592" s="59">
        <f>IF(VENTAS[[#This Row],[Nombre del Gestor]]&gt;1,  VENTAS[[#This Row],[Total]]*10%, 0)</f>
        <v>1.8</v>
      </c>
      <c r="K1592" s="59">
        <f>IFERROR(VLOOKUP(VENTAS[[#This Row],[Código del producto Vendido]],STOCK[],16,FALSE)*VENTAS[[#This Row],[Cantidad]] + VLOOKUP(VENTAS[[#This Row],[Código del producto Vendido]],STOCK[],19,FALSE)*VENTAS[[#This Row],[Cantidad]],VENTAS[[#This Row],[Total]])</f>
        <v>10.722222222222221</v>
      </c>
      <c r="L1592" s="59">
        <f>VENTAS[[#This Row],[Total]]-VENTAS[[#This Row],[Comisión 10%]]-VENTAS[[#This Row],[Costo SIN Comision]]</f>
        <v>5.4777777777777779</v>
      </c>
      <c r="M1592" s="59"/>
    </row>
    <row r="1593" spans="1:13" ht="20" customHeight="1">
      <c r="A1593" s="56">
        <v>45575</v>
      </c>
      <c r="B1593" s="57"/>
      <c r="C1593" s="57"/>
      <c r="D1593" s="57" t="s">
        <v>226</v>
      </c>
      <c r="E1593" s="57" t="s">
        <v>3288</v>
      </c>
      <c r="F1593" s="58" t="str">
        <f>IFERROR(VLOOKUP(VENTAS[[#This Row],[Código del producto Vendido]],STOCK[],5,FALSE),"-")</f>
        <v>Sujetador de gran confort antideslizante sin tirantes color negro</v>
      </c>
      <c r="G1593" s="58">
        <v>1</v>
      </c>
      <c r="H1593" s="59">
        <v>15</v>
      </c>
      <c r="I1593" s="59">
        <f>VENTAS[[#This Row],[Cantidad]]*VENTAS[[#This Row],[Precio Venta]]</f>
        <v>15</v>
      </c>
      <c r="J1593" s="59">
        <f>IF(VENTAS[[#This Row],[Nombre del Gestor]]&gt;1,  VENTAS[[#This Row],[Total]]*10%, 0)</f>
        <v>1.5</v>
      </c>
      <c r="K1593" s="59">
        <f>IFERROR(VLOOKUP(VENTAS[[#This Row],[Código del producto Vendido]],STOCK[],16,FALSE)*VENTAS[[#This Row],[Cantidad]] + VLOOKUP(VENTAS[[#This Row],[Código del producto Vendido]],STOCK[],19,FALSE)*VENTAS[[#This Row],[Cantidad]],VENTAS[[#This Row],[Total]])</f>
        <v>6.3800000000000008</v>
      </c>
      <c r="L1593" s="59">
        <f>VENTAS[[#This Row],[Total]]-VENTAS[[#This Row],[Comisión 10%]]-VENTAS[[#This Row],[Costo SIN Comision]]</f>
        <v>7.1199999999999992</v>
      </c>
      <c r="M1593" s="59"/>
    </row>
    <row r="1594" spans="1:13" ht="20" customHeight="1">
      <c r="A1594" s="56">
        <v>45574</v>
      </c>
      <c r="B1594" s="57"/>
      <c r="C1594" s="57"/>
      <c r="D1594" s="57" t="s">
        <v>1485</v>
      </c>
      <c r="E1594" s="57" t="s">
        <v>3290</v>
      </c>
      <c r="F1594" s="58" t="str">
        <f>IFERROR(VLOOKUP(VENTAS[[#This Row],[Código del producto Vendido]],STOCK[],5,FALSE),"-")</f>
        <v>Sujetador de gran confort antideslizante sin tirantes color negro</v>
      </c>
      <c r="G1594" s="58">
        <v>1</v>
      </c>
      <c r="H1594" s="59">
        <v>15</v>
      </c>
      <c r="I1594" s="59">
        <f>VENTAS[[#This Row],[Cantidad]]*VENTAS[[#This Row],[Precio Venta]]</f>
        <v>15</v>
      </c>
      <c r="J1594" s="59">
        <f>IF(VENTAS[[#This Row],[Nombre del Gestor]]&gt;1,  VENTAS[[#This Row],[Total]]*10%, 0)</f>
        <v>1.5</v>
      </c>
      <c r="K1594" s="59">
        <f>IFERROR(VLOOKUP(VENTAS[[#This Row],[Código del producto Vendido]],STOCK[],16,FALSE)*VENTAS[[#This Row],[Cantidad]] + VLOOKUP(VENTAS[[#This Row],[Código del producto Vendido]],STOCK[],19,FALSE)*VENTAS[[#This Row],[Cantidad]],VENTAS[[#This Row],[Total]])</f>
        <v>6.3800000000000008</v>
      </c>
      <c r="L1594" s="59">
        <f>VENTAS[[#This Row],[Total]]-VENTAS[[#This Row],[Comisión 10%]]-VENTAS[[#This Row],[Costo SIN Comision]]</f>
        <v>7.1199999999999992</v>
      </c>
      <c r="M1594" s="59"/>
    </row>
    <row r="1595" spans="1:13" ht="20" customHeight="1">
      <c r="A1595" s="56">
        <v>45574</v>
      </c>
      <c r="B1595" s="57"/>
      <c r="C1595" s="57"/>
      <c r="D1595" s="57" t="s">
        <v>1485</v>
      </c>
      <c r="E1595" s="57" t="s">
        <v>3294</v>
      </c>
      <c r="F1595" s="58" t="str">
        <f>IFERROR(VLOOKUP(VENTAS[[#This Row],[Código del producto Vendido]],STOCK[],5,FALSE),"-")</f>
        <v>Sujetador de gran confort antideslizante sin tirantes color crema</v>
      </c>
      <c r="G1595" s="58">
        <v>1</v>
      </c>
      <c r="H1595" s="59">
        <v>15</v>
      </c>
      <c r="I1595" s="59">
        <f>VENTAS[[#This Row],[Cantidad]]*VENTAS[[#This Row],[Precio Venta]]</f>
        <v>15</v>
      </c>
      <c r="J1595" s="59">
        <f>IF(VENTAS[[#This Row],[Nombre del Gestor]]&gt;1,  VENTAS[[#This Row],[Total]]*10%, 0)</f>
        <v>1.5</v>
      </c>
      <c r="K1595" s="59">
        <f>IFERROR(VLOOKUP(VENTAS[[#This Row],[Código del producto Vendido]],STOCK[],16,FALSE)*VENTAS[[#This Row],[Cantidad]] + VLOOKUP(VENTAS[[#This Row],[Código del producto Vendido]],STOCK[],19,FALSE)*VENTAS[[#This Row],[Cantidad]],VENTAS[[#This Row],[Total]])</f>
        <v>8.15</v>
      </c>
      <c r="L1595" s="59">
        <f>VENTAS[[#This Row],[Total]]-VENTAS[[#This Row],[Comisión 10%]]-VENTAS[[#This Row],[Costo SIN Comision]]</f>
        <v>5.35</v>
      </c>
      <c r="M1595" s="59"/>
    </row>
    <row r="1596" spans="1:13" ht="20" customHeight="1">
      <c r="A1596" s="56">
        <v>45575</v>
      </c>
      <c r="B1596" s="57"/>
      <c r="C1596" s="57"/>
      <c r="D1596" s="57" t="s">
        <v>2495</v>
      </c>
      <c r="E1596" s="57" t="s">
        <v>3243</v>
      </c>
      <c r="F1596" s="58" t="str">
        <f>IFERROR(VLOOKUP(VENTAS[[#This Row],[Código del producto Vendido]],STOCK[],5,FALSE),"-")</f>
        <v>Bolso tejido redondo de gran capacidad Ojo Turco</v>
      </c>
      <c r="G1596" s="58">
        <v>1</v>
      </c>
      <c r="H1596" s="59">
        <v>25</v>
      </c>
      <c r="I1596" s="59">
        <f>VENTAS[[#This Row],[Cantidad]]*VENTAS[[#This Row],[Precio Venta]]</f>
        <v>25</v>
      </c>
      <c r="J1596" s="59">
        <f>IF(VENTAS[[#This Row],[Nombre del Gestor]]&gt;1,  VENTAS[[#This Row],[Total]]*10%, 0)</f>
        <v>2.5</v>
      </c>
      <c r="K1596" s="59">
        <f>IFERROR(VLOOKUP(VENTAS[[#This Row],[Código del producto Vendido]],STOCK[],16,FALSE)*VENTAS[[#This Row],[Cantidad]] + VLOOKUP(VENTAS[[#This Row],[Código del producto Vendido]],STOCK[],19,FALSE)*VENTAS[[#This Row],[Cantidad]],VENTAS[[#This Row],[Total]])</f>
        <v>13.030000000000001</v>
      </c>
      <c r="L1596" s="59">
        <f>VENTAS[[#This Row],[Total]]-VENTAS[[#This Row],[Comisión 10%]]-VENTAS[[#This Row],[Costo SIN Comision]]</f>
        <v>9.4699999999999989</v>
      </c>
      <c r="M1596" s="59"/>
    </row>
    <row r="1597" spans="1:13" ht="20" customHeight="1">
      <c r="A1597" s="56">
        <v>45574</v>
      </c>
      <c r="B1597" s="57"/>
      <c r="C1597" s="57"/>
      <c r="D1597" s="57" t="s">
        <v>2498</v>
      </c>
      <c r="E1597" s="57" t="s">
        <v>3318</v>
      </c>
      <c r="F1597" s="58" t="str">
        <f>IFERROR(VLOOKUP(VENTAS[[#This Row],[Código del producto Vendido]],STOCK[],5,FALSE),"-")</f>
        <v>Vestido maxi sólido con espalda ajustable</v>
      </c>
      <c r="G1597" s="58">
        <v>1</v>
      </c>
      <c r="H1597" s="59">
        <v>25</v>
      </c>
      <c r="I1597" s="59">
        <f>VENTAS[[#This Row],[Cantidad]]*VENTAS[[#This Row],[Precio Venta]]</f>
        <v>25</v>
      </c>
      <c r="J1597" s="59">
        <f>IF(VENTAS[[#This Row],[Nombre del Gestor]]&gt;1,  VENTAS[[#This Row],[Total]]*10%, 0)</f>
        <v>2.5</v>
      </c>
      <c r="K1597" s="59">
        <f>IFERROR(VLOOKUP(VENTAS[[#This Row],[Código del producto Vendido]],STOCK[],16,FALSE)*VENTAS[[#This Row],[Cantidad]] + VLOOKUP(VENTAS[[#This Row],[Código del producto Vendido]],STOCK[],19,FALSE)*VENTAS[[#This Row],[Cantidad]],VENTAS[[#This Row],[Total]])</f>
        <v>10.790000000000001</v>
      </c>
      <c r="L1597" s="59">
        <f>VENTAS[[#This Row],[Total]]-VENTAS[[#This Row],[Comisión 10%]]-VENTAS[[#This Row],[Costo SIN Comision]]</f>
        <v>11.709999999999999</v>
      </c>
      <c r="M1597" s="59"/>
    </row>
    <row r="1598" spans="1:13" ht="20" customHeight="1">
      <c r="A1598" s="56">
        <v>45572</v>
      </c>
      <c r="B1598" s="57"/>
      <c r="C1598" s="57" t="s">
        <v>2928</v>
      </c>
      <c r="D1598" s="57" t="s">
        <v>2488</v>
      </c>
      <c r="E1598" s="57" t="s">
        <v>3254</v>
      </c>
      <c r="F1598" s="58" t="str">
        <f>IFERROR(VLOOKUP(VENTAS[[#This Row],[Código del producto Vendido]],STOCK[],5,FALSE),"-")</f>
        <v>Pantalones largros rayados de moda de gran comodidad</v>
      </c>
      <c r="G1598" s="58">
        <v>1</v>
      </c>
      <c r="H1598" s="59">
        <v>22</v>
      </c>
      <c r="I1598" s="59">
        <f>VENTAS[[#This Row],[Cantidad]]*VENTAS[[#This Row],[Precio Venta]]</f>
        <v>22</v>
      </c>
      <c r="J1598" s="59">
        <f>IF(VENTAS[[#This Row],[Nombre del Gestor]]&gt;1,  VENTAS[[#This Row],[Total]]*10%, 0)</f>
        <v>2.2000000000000002</v>
      </c>
      <c r="K1598" s="59">
        <f>IFERROR(VLOOKUP(VENTAS[[#This Row],[Código del producto Vendido]],STOCK[],16,FALSE)*VENTAS[[#This Row],[Cantidad]] + VLOOKUP(VENTAS[[#This Row],[Código del producto Vendido]],STOCK[],19,FALSE)*VENTAS[[#This Row],[Cantidad]],VENTAS[[#This Row],[Total]])</f>
        <v>10.52</v>
      </c>
      <c r="L1598" s="59">
        <f>VENTAS[[#This Row],[Total]]-VENTAS[[#This Row],[Comisión 10%]]-VENTAS[[#This Row],[Costo SIN Comision]]</f>
        <v>9.2800000000000011</v>
      </c>
      <c r="M1598" s="59"/>
    </row>
    <row r="1599" spans="1:13" ht="20" customHeight="1">
      <c r="A1599" s="56">
        <v>45572</v>
      </c>
      <c r="B1599" s="57"/>
      <c r="C1599" s="57" t="s">
        <v>2928</v>
      </c>
      <c r="D1599" s="57" t="s">
        <v>2488</v>
      </c>
      <c r="E1599" s="57" t="s">
        <v>2546</v>
      </c>
      <c r="F1599" s="58" t="str">
        <f>IFERROR(VLOOKUP(VENTAS[[#This Row],[Código del producto Vendido]],STOCK[],5,FALSE),"-")</f>
        <v>Pantalón ancho con cordón ajustable</v>
      </c>
      <c r="G1599" s="58">
        <v>1</v>
      </c>
      <c r="H1599" s="59">
        <v>23</v>
      </c>
      <c r="I1599" s="59">
        <f>VENTAS[[#This Row],[Cantidad]]*VENTAS[[#This Row],[Precio Venta]]</f>
        <v>23</v>
      </c>
      <c r="J1599" s="59">
        <f>IF(VENTAS[[#This Row],[Nombre del Gestor]]&gt;1,  VENTAS[[#This Row],[Total]]*10%, 0)</f>
        <v>2.3000000000000003</v>
      </c>
      <c r="K1599" s="59">
        <f>IFERROR(VLOOKUP(VENTAS[[#This Row],[Código del producto Vendido]],STOCK[],16,FALSE)*VENTAS[[#This Row],[Cantidad]] + VLOOKUP(VENTAS[[#This Row],[Código del producto Vendido]],STOCK[],19,FALSE)*VENTAS[[#This Row],[Cantidad]],VENTAS[[#This Row],[Total]])</f>
        <v>11.435334900117509</v>
      </c>
      <c r="L1599" s="59">
        <f>VENTAS[[#This Row],[Total]]-VENTAS[[#This Row],[Comisión 10%]]-VENTAS[[#This Row],[Costo SIN Comision]]</f>
        <v>9.2646650998824907</v>
      </c>
      <c r="M1599" s="59"/>
    </row>
    <row r="1600" spans="1:13" ht="20" customHeight="1">
      <c r="A1600" s="56"/>
      <c r="B1600" s="57"/>
      <c r="C1600" s="57"/>
      <c r="D1600" s="57"/>
      <c r="E1600" s="57" t="s">
        <v>3360</v>
      </c>
      <c r="F1600" s="58" t="str">
        <f>IFERROR(VLOOKUP(VENTAS[[#This Row],[Código del producto Vendido]],STOCK[],5,FALSE),"-")</f>
        <v>Camiseta de moda con estampado de cereza</v>
      </c>
      <c r="G1600" s="58">
        <v>1</v>
      </c>
      <c r="H1600" s="59">
        <v>15</v>
      </c>
      <c r="I1600" s="59">
        <f>VENTAS[[#This Row],[Cantidad]]*VENTAS[[#This Row],[Precio Venta]]</f>
        <v>15</v>
      </c>
      <c r="J1600" s="59">
        <f>IF(VENTAS[[#This Row],[Nombre del Gestor]]&gt;1,  VENTAS[[#This Row],[Total]]*10%, 0)</f>
        <v>0</v>
      </c>
      <c r="K1600" s="59">
        <f>IFERROR(VLOOKUP(VENTAS[[#This Row],[Código del producto Vendido]],STOCK[],16,FALSE)*VENTAS[[#This Row],[Cantidad]] + VLOOKUP(VENTAS[[#This Row],[Código del producto Vendido]],STOCK[],19,FALSE)*VENTAS[[#This Row],[Cantidad]],VENTAS[[#This Row],[Total]])</f>
        <v>5.92</v>
      </c>
      <c r="L1600" s="59">
        <f>VENTAS[[#This Row],[Total]]-VENTAS[[#This Row],[Comisión 10%]]-VENTAS[[#This Row],[Costo SIN Comision]]</f>
        <v>9.08</v>
      </c>
      <c r="M1600" s="59"/>
    </row>
    <row r="1601" spans="1:13" ht="20" customHeight="1">
      <c r="A1601" s="56">
        <v>45546</v>
      </c>
      <c r="B1601" s="57"/>
      <c r="C1601" s="57" t="s">
        <v>3484</v>
      </c>
      <c r="D1601" s="57" t="s">
        <v>3110</v>
      </c>
      <c r="E1601" s="57" t="s">
        <v>726</v>
      </c>
      <c r="F1601" s="58" t="str">
        <f>IFERROR(VLOOKUP(VENTAS[[#This Row],[Código del producto Vendido]],STOCK[],5,FALSE),"-")</f>
        <v>Sandalias plateadas con pedrería</v>
      </c>
      <c r="G1601" s="58">
        <v>1</v>
      </c>
      <c r="H1601" s="59">
        <v>25</v>
      </c>
      <c r="I1601" s="59">
        <f>VENTAS[[#This Row],[Cantidad]]*VENTAS[[#This Row],[Precio Venta]]</f>
        <v>25</v>
      </c>
      <c r="J1601" s="59">
        <f>IF(VENTAS[[#This Row],[Nombre del Gestor]]&gt;1,  VENTAS[[#This Row],[Total]]*10%, 0)</f>
        <v>2.5</v>
      </c>
      <c r="K1601" s="59">
        <f>IFERROR(VLOOKUP(VENTAS[[#This Row],[Código del producto Vendido]],STOCK[],16,FALSE)*VENTAS[[#This Row],[Cantidad]] + VLOOKUP(VENTAS[[#This Row],[Código del producto Vendido]],STOCK[],19,FALSE)*VENTAS[[#This Row],[Cantidad]],VENTAS[[#This Row],[Total]])</f>
        <v>26.034999999999997</v>
      </c>
      <c r="L1601" s="59">
        <f>VENTAS[[#This Row],[Total]]-VENTAS[[#This Row],[Comisión 10%]]-VENTAS[[#This Row],[Costo SIN Comision]]</f>
        <v>-3.5349999999999966</v>
      </c>
      <c r="M1601" s="59"/>
    </row>
    <row r="1602" spans="1:13" ht="20" customHeight="1">
      <c r="A1602" s="56"/>
      <c r="B1602" s="57"/>
      <c r="C1602" s="57"/>
      <c r="D1602" s="57" t="s">
        <v>3459</v>
      </c>
      <c r="E1602" s="57" t="s">
        <v>665</v>
      </c>
      <c r="F1602" s="58" t="str">
        <f>IFERROR(VLOOKUP(VENTAS[[#This Row],[Código del producto Vendido]],STOCK[],5,FALSE),"-")</f>
        <v>Vestido elegante de espalda corrida</v>
      </c>
      <c r="G1602" s="58">
        <v>1</v>
      </c>
      <c r="H1602" s="59">
        <v>20</v>
      </c>
      <c r="I1602" s="59">
        <f>VENTAS[[#This Row],[Cantidad]]*VENTAS[[#This Row],[Precio Venta]]</f>
        <v>20</v>
      </c>
      <c r="J1602" s="59">
        <f>IF(VENTAS[[#This Row],[Nombre del Gestor]]&gt;1,  VENTAS[[#This Row],[Total]]*10%, 0)</f>
        <v>2</v>
      </c>
      <c r="K1602" s="59">
        <f>IFERROR(VLOOKUP(VENTAS[[#This Row],[Código del producto Vendido]],STOCK[],16,FALSE)*VENTAS[[#This Row],[Cantidad]] + VLOOKUP(VENTAS[[#This Row],[Código del producto Vendido]],STOCK[],19,FALSE)*VENTAS[[#This Row],[Cantidad]],VENTAS[[#This Row],[Total]])</f>
        <v>14.171111111111109</v>
      </c>
      <c r="L1602" s="59">
        <f>VENTAS[[#This Row],[Total]]-VENTAS[[#This Row],[Comisión 10%]]-VENTAS[[#This Row],[Costo SIN Comision]]</f>
        <v>3.8288888888888906</v>
      </c>
      <c r="M1602" s="59"/>
    </row>
    <row r="1603" spans="1:13" ht="20" customHeight="1">
      <c r="A1603" s="56">
        <v>45575</v>
      </c>
      <c r="B1603" s="57"/>
      <c r="C1603" s="57"/>
      <c r="D1603" s="57" t="s">
        <v>226</v>
      </c>
      <c r="E1603" s="57" t="s">
        <v>999</v>
      </c>
      <c r="F1603" s="58" t="str">
        <f>IFERROR(VLOOKUP(VENTAS[[#This Row],[Código del producto Vendido]],STOCK[],5,FALSE),"-")</f>
        <v>Pezoneras de silicona</v>
      </c>
      <c r="G1603" s="58">
        <v>1</v>
      </c>
      <c r="H1603" s="59">
        <v>5</v>
      </c>
      <c r="I1603" s="59">
        <f>VENTAS[[#This Row],[Cantidad]]*VENTAS[[#This Row],[Precio Venta]]</f>
        <v>5</v>
      </c>
      <c r="J1603" s="59">
        <f>IF(VENTAS[[#This Row],[Nombre del Gestor]]&gt;1,  VENTAS[[#This Row],[Total]]*10%, 0)</f>
        <v>0.5</v>
      </c>
      <c r="K1603" s="59">
        <f>IFERROR(VLOOKUP(VENTAS[[#This Row],[Código del producto Vendido]],STOCK[],16,FALSE)*VENTAS[[#This Row],[Cantidad]] + VLOOKUP(VENTAS[[#This Row],[Código del producto Vendido]],STOCK[],19,FALSE)*VENTAS[[#This Row],[Cantidad]],VENTAS[[#This Row],[Total]])</f>
        <v>2.0300000000000002</v>
      </c>
      <c r="L1603" s="59">
        <f>VENTAS[[#This Row],[Total]]-VENTAS[[#This Row],[Comisión 10%]]-VENTAS[[#This Row],[Costo SIN Comision]]</f>
        <v>2.4699999999999998</v>
      </c>
      <c r="M1603" s="59"/>
    </row>
    <row r="1604" spans="1:13" ht="20" customHeight="1">
      <c r="A1604" s="56"/>
      <c r="B1604" s="57"/>
      <c r="C1604" s="57"/>
      <c r="D1604" s="57"/>
      <c r="E1604" s="57" t="s">
        <v>2328</v>
      </c>
      <c r="F1604" s="58" t="str">
        <f>IFERROR(VLOOKUP(VENTAS[[#This Row],[Código del producto Vendido]],STOCK[],5,FALSE),"-")</f>
        <v>Bolso de lienzo estampado de corazón</v>
      </c>
      <c r="G1604" s="58">
        <v>1</v>
      </c>
      <c r="H1604" s="59">
        <v>12</v>
      </c>
      <c r="I1604" s="59">
        <f>VENTAS[[#This Row],[Cantidad]]*VENTAS[[#This Row],[Precio Venta]]</f>
        <v>12</v>
      </c>
      <c r="J1604" s="59">
        <f>IF(VENTAS[[#This Row],[Nombre del Gestor]]&gt;1,  VENTAS[[#This Row],[Total]]*10%, 0)</f>
        <v>0</v>
      </c>
      <c r="K1604" s="59">
        <f>IFERROR(VLOOKUP(VENTAS[[#This Row],[Código del producto Vendido]],STOCK[],16,FALSE)*VENTAS[[#This Row],[Cantidad]] + VLOOKUP(VENTAS[[#This Row],[Código del producto Vendido]],STOCK[],19,FALSE)*VENTAS[[#This Row],[Cantidad]],VENTAS[[#This Row],[Total]])</f>
        <v>4.2299999999999995</v>
      </c>
      <c r="L1604" s="59">
        <f>VENTAS[[#This Row],[Total]]-VENTAS[[#This Row],[Comisión 10%]]-VENTAS[[#This Row],[Costo SIN Comision]]</f>
        <v>7.7700000000000005</v>
      </c>
      <c r="M1604" s="59"/>
    </row>
    <row r="1605" spans="1:13" ht="20" customHeight="1">
      <c r="A1605" s="56"/>
      <c r="B1605" s="57"/>
      <c r="C1605" s="57"/>
      <c r="D1605" s="57" t="s">
        <v>2488</v>
      </c>
      <c r="E1605" s="57" t="s">
        <v>2702</v>
      </c>
      <c r="F1605" s="58" t="str">
        <f>IFERROR(VLOOKUP(VENTAS[[#This Row],[Código del producto Vendido]],STOCK[],5,FALSE),"-")</f>
        <v xml:space="preserve">Top corto de lazo delantero </v>
      </c>
      <c r="G1605" s="58">
        <v>1</v>
      </c>
      <c r="H1605" s="59">
        <v>17</v>
      </c>
      <c r="I1605" s="59">
        <f>VENTAS[[#This Row],[Cantidad]]*VENTAS[[#This Row],[Precio Venta]]</f>
        <v>17</v>
      </c>
      <c r="J1605" s="59">
        <f>IF(VENTAS[[#This Row],[Nombre del Gestor]]&gt;1,  VENTAS[[#This Row],[Total]]*10%, 0)</f>
        <v>1.7000000000000002</v>
      </c>
      <c r="K1605" s="59">
        <f>IFERROR(VLOOKUP(VENTAS[[#This Row],[Código del producto Vendido]],STOCK[],16,FALSE)*VENTAS[[#This Row],[Cantidad]] + VLOOKUP(VENTAS[[#This Row],[Código del producto Vendido]],STOCK[],19,FALSE)*VENTAS[[#This Row],[Cantidad]],VENTAS[[#This Row],[Total]])</f>
        <v>11.450000000000001</v>
      </c>
      <c r="L1605" s="59">
        <f>VENTAS[[#This Row],[Total]]-VENTAS[[#This Row],[Comisión 10%]]-VENTAS[[#This Row],[Costo SIN Comision]]</f>
        <v>3.8499999999999996</v>
      </c>
      <c r="M1605" s="59"/>
    </row>
    <row r="1606" spans="1:13" ht="20" customHeight="1">
      <c r="A1606" s="56"/>
      <c r="B1606" s="57"/>
      <c r="C1606" s="57"/>
      <c r="D1606" s="57"/>
      <c r="E1606" s="57" t="s">
        <v>3336</v>
      </c>
      <c r="F1606" s="58" t="str">
        <f>IFERROR(VLOOKUP(VENTAS[[#This Row],[Código del producto Vendido]],STOCK[],5,FALSE),"-")</f>
        <v>Vestido camisola negro con abertura</v>
      </c>
      <c r="G1606" s="58">
        <v>1</v>
      </c>
      <c r="H1606" s="59">
        <v>20</v>
      </c>
      <c r="I1606" s="59">
        <f>VENTAS[[#This Row],[Cantidad]]*VENTAS[[#This Row],[Precio Venta]]</f>
        <v>20</v>
      </c>
      <c r="J1606" s="59">
        <f>IF(VENTAS[[#This Row],[Nombre del Gestor]]&gt;1,  VENTAS[[#This Row],[Total]]*10%, 0)</f>
        <v>0</v>
      </c>
      <c r="K1606" s="59">
        <f>IFERROR(VLOOKUP(VENTAS[[#This Row],[Código del producto Vendido]],STOCK[],16,FALSE)*VENTAS[[#This Row],[Cantidad]] + VLOOKUP(VENTAS[[#This Row],[Código del producto Vendido]],STOCK[],19,FALSE)*VENTAS[[#This Row],[Cantidad]],VENTAS[[#This Row],[Total]])</f>
        <v>7.6300000000000008</v>
      </c>
      <c r="L1606" s="59">
        <f>VENTAS[[#This Row],[Total]]-VENTAS[[#This Row],[Comisión 10%]]-VENTAS[[#This Row],[Costo SIN Comision]]</f>
        <v>12.37</v>
      </c>
      <c r="M1606" s="59"/>
    </row>
    <row r="1607" spans="1:13" ht="20" customHeight="1">
      <c r="A1607" s="56"/>
      <c r="B1607" s="57"/>
      <c r="C1607" s="57"/>
      <c r="D1607" s="57" t="s">
        <v>3452</v>
      </c>
      <c r="E1607" s="57" t="s">
        <v>3338</v>
      </c>
      <c r="F1607" s="58" t="str">
        <f>IFERROR(VLOOKUP(VENTAS[[#This Row],[Código del producto Vendido]],STOCK[],5,FALSE),"-")</f>
        <v>Conjunto de dos prendas elegante-casual color blanco</v>
      </c>
      <c r="G1607" s="58">
        <v>1</v>
      </c>
      <c r="H1607" s="59">
        <v>40</v>
      </c>
      <c r="I1607" s="59">
        <f>VENTAS[[#This Row],[Cantidad]]*VENTAS[[#This Row],[Precio Venta]]</f>
        <v>40</v>
      </c>
      <c r="J1607" s="59">
        <f>IF(VENTAS[[#This Row],[Nombre del Gestor]]&gt;1,  VENTAS[[#This Row],[Total]]*10%, 0)</f>
        <v>4</v>
      </c>
      <c r="K1607" s="59">
        <f>IFERROR(VLOOKUP(VENTAS[[#This Row],[Código del producto Vendido]],STOCK[],16,FALSE)*VENTAS[[#This Row],[Cantidad]] + VLOOKUP(VENTAS[[#This Row],[Código del producto Vendido]],STOCK[],19,FALSE)*VENTAS[[#This Row],[Cantidad]],VENTAS[[#This Row],[Total]])</f>
        <v>14.57</v>
      </c>
      <c r="L1607" s="59">
        <f>VENTAS[[#This Row],[Total]]-VENTAS[[#This Row],[Comisión 10%]]-VENTAS[[#This Row],[Costo SIN Comision]]</f>
        <v>21.43</v>
      </c>
      <c r="M1607" s="59"/>
    </row>
    <row r="1608" spans="1:13" ht="20" customHeight="1">
      <c r="A1608" s="56"/>
      <c r="B1608" s="57"/>
      <c r="C1608" s="57"/>
      <c r="D1608" s="57"/>
      <c r="E1608" s="57" t="s">
        <v>3361</v>
      </c>
      <c r="F1608" s="58" t="str">
        <f>IFERROR(VLOOKUP(VENTAS[[#This Row],[Código del producto Vendido]],STOCK[],5,FALSE),"-")</f>
        <v>Camiseta de moda con estampado de cereza</v>
      </c>
      <c r="G1608" s="58">
        <v>1</v>
      </c>
      <c r="H1608" s="59">
        <v>15</v>
      </c>
      <c r="I1608" s="59">
        <f>VENTAS[[#This Row],[Cantidad]]*VENTAS[[#This Row],[Precio Venta]]</f>
        <v>15</v>
      </c>
      <c r="J1608" s="59">
        <f>IF(VENTAS[[#This Row],[Nombre del Gestor]]&gt;1,  VENTAS[[#This Row],[Total]]*10%, 0)</f>
        <v>0</v>
      </c>
      <c r="K1608" s="59">
        <f>IFERROR(VLOOKUP(VENTAS[[#This Row],[Código del producto Vendido]],STOCK[],16,FALSE)*VENTAS[[#This Row],[Cantidad]] + VLOOKUP(VENTAS[[#This Row],[Código del producto Vendido]],STOCK[],19,FALSE)*VENTAS[[#This Row],[Cantidad]],VENTAS[[#This Row],[Total]])</f>
        <v>5.92</v>
      </c>
      <c r="L1608" s="59">
        <f>VENTAS[[#This Row],[Total]]-VENTAS[[#This Row],[Comisión 10%]]-VENTAS[[#This Row],[Costo SIN Comision]]</f>
        <v>9.08</v>
      </c>
      <c r="M1608" s="59"/>
    </row>
    <row r="1609" spans="1:13" ht="20" customHeight="1">
      <c r="A1609" s="56"/>
      <c r="B1609" s="57"/>
      <c r="C1609" s="57"/>
      <c r="D1609" s="57"/>
      <c r="E1609" s="57" t="s">
        <v>3361</v>
      </c>
      <c r="F1609" s="58" t="str">
        <f>IFERROR(VLOOKUP(VENTAS[[#This Row],[Código del producto Vendido]],STOCK[],5,FALSE),"-")</f>
        <v>Camiseta de moda con estampado de cereza</v>
      </c>
      <c r="G1609" s="58">
        <v>1</v>
      </c>
      <c r="H1609" s="59">
        <v>15</v>
      </c>
      <c r="I1609" s="59">
        <f>VENTAS[[#This Row],[Cantidad]]*VENTAS[[#This Row],[Precio Venta]]</f>
        <v>15</v>
      </c>
      <c r="J1609" s="59">
        <f>IF(VENTAS[[#This Row],[Nombre del Gestor]]&gt;1,  VENTAS[[#This Row],[Total]]*10%, 0)</f>
        <v>0</v>
      </c>
      <c r="K1609" s="59">
        <f>IFERROR(VLOOKUP(VENTAS[[#This Row],[Código del producto Vendido]],STOCK[],16,FALSE)*VENTAS[[#This Row],[Cantidad]] + VLOOKUP(VENTAS[[#This Row],[Código del producto Vendido]],STOCK[],19,FALSE)*VENTAS[[#This Row],[Cantidad]],VENTAS[[#This Row],[Total]])</f>
        <v>5.92</v>
      </c>
      <c r="L1609" s="59">
        <f>VENTAS[[#This Row],[Total]]-VENTAS[[#This Row],[Comisión 10%]]-VENTAS[[#This Row],[Costo SIN Comision]]</f>
        <v>9.08</v>
      </c>
      <c r="M1609" s="59"/>
    </row>
    <row r="1610" spans="1:13" ht="20" customHeight="1">
      <c r="A1610" s="56"/>
      <c r="B1610" s="57"/>
      <c r="C1610" s="57"/>
      <c r="D1610" s="57"/>
      <c r="E1610" s="57"/>
      <c r="F1610" s="58" t="str">
        <f>IFERROR(VLOOKUP(VENTAS[[#This Row],[Código del producto Vendido]],STOCK[],5,FALSE),"-")</f>
        <v>-</v>
      </c>
      <c r="G1610" s="58"/>
      <c r="H1610" s="59"/>
      <c r="I1610" s="59">
        <f>VENTAS[[#This Row],[Cantidad]]*VENTAS[[#This Row],[Precio Venta]]</f>
        <v>0</v>
      </c>
      <c r="J1610" s="59">
        <f>IF(VENTAS[[#This Row],[Nombre del Gestor]]&gt;1,  VENTAS[[#This Row],[Total]]*10%, 0)</f>
        <v>0</v>
      </c>
      <c r="K1610" s="59">
        <f>IFERROR(VLOOKUP(VENTAS[[#This Row],[Código del producto Vendido]],STOCK[],16,FALSE)*VENTAS[[#This Row],[Cantidad]] + VLOOKUP(VENTAS[[#This Row],[Código del producto Vendido]],STOCK[],19,FALSE)*VENTAS[[#This Row],[Cantidad]],VENTAS[[#This Row],[Total]])</f>
        <v>0</v>
      </c>
      <c r="L1610" s="59">
        <f>VENTAS[[#This Row],[Total]]-VENTAS[[#This Row],[Comisión 10%]]-VENTAS[[#This Row],[Costo SIN Comision]]</f>
        <v>0</v>
      </c>
      <c r="M1610" s="59"/>
    </row>
    <row r="1611" spans="1:13" ht="142" customHeight="1">
      <c r="A1611" s="93"/>
      <c r="B1611" s="93"/>
      <c r="C1611" s="93"/>
      <c r="D1611" s="94" t="s">
        <v>2914</v>
      </c>
      <c r="E1611" s="95" t="s">
        <v>2910</v>
      </c>
      <c r="F1611" s="96" t="s">
        <v>2912</v>
      </c>
      <c r="G1611" s="95" t="s">
        <v>2910</v>
      </c>
      <c r="H1611" s="95" t="s">
        <v>2910</v>
      </c>
      <c r="I1611" s="97" t="s">
        <v>2909</v>
      </c>
      <c r="J1611" s="97" t="s">
        <v>2909</v>
      </c>
      <c r="K1611" s="97" t="s">
        <v>2909</v>
      </c>
      <c r="L1611" s="97" t="s">
        <v>2909</v>
      </c>
      <c r="M1611" s="98"/>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STOCK!$A$2:$A$1000910</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2641</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2595</v>
      </c>
      <c r="B1156" s="13"/>
      <c r="C1156" s="15" t="str">
        <f>IFERROR(VLOOKUP(VENTAS4[[#This Row],[Code]],STOCK[],5,FALSE),"-")</f>
        <v>-</v>
      </c>
    </row>
    <row r="1157" spans="1:3" s="14" customFormat="1" ht="55" customHeight="1">
      <c r="A1157" s="22" t="s">
        <v>2596</v>
      </c>
      <c r="B1157" s="13"/>
      <c r="C1157" s="15" t="str">
        <f>IFERROR(VLOOKUP(VENTAS4[[#This Row],[Code]],STOCK[],5,FALSE),"-")</f>
        <v>Sandalias carmelitas de moda con correa de velcro</v>
      </c>
    </row>
    <row r="1158" spans="1:3" s="14" customFormat="1" ht="55" customHeight="1">
      <c r="A1158" s="22" t="s">
        <v>2597</v>
      </c>
      <c r="B1158" s="13"/>
      <c r="C1158" s="15" t="str">
        <f>IFERROR(VLOOKUP(VENTAS4[[#This Row],[Code]],STOCK[],5,FALSE),"-")</f>
        <v>Sandalias carmelitas de moda con correa de velcro</v>
      </c>
    </row>
    <row r="1159" spans="1:3" s="14" customFormat="1" ht="55" customHeight="1">
      <c r="A1159" s="22" t="s">
        <v>2598</v>
      </c>
      <c r="B1159" s="13"/>
      <c r="C1159" s="15" t="str">
        <f>IFERROR(VLOOKUP(VENTAS4[[#This Row],[Code]],STOCK[],5,FALSE),"-")</f>
        <v>Sandalias prácticas Chunky Negras</v>
      </c>
    </row>
    <row r="1160" spans="1:3" s="14" customFormat="1" ht="55" customHeight="1">
      <c r="A1160" s="22" t="s">
        <v>2601</v>
      </c>
      <c r="B1160" s="13"/>
      <c r="C1160" s="15" t="str">
        <f>IFERROR(VLOOKUP(VENTAS4[[#This Row],[Code]],STOCK[],5,FALSE),"-")</f>
        <v>Sandalias prácticas Chunky Negras</v>
      </c>
    </row>
    <row r="1161" spans="1:3" s="14" customFormat="1" ht="55" customHeight="1">
      <c r="A1161" s="22" t="s">
        <v>2602</v>
      </c>
      <c r="B1161" s="13"/>
      <c r="C1161" s="15" t="str">
        <f>IFERROR(VLOOKUP(VENTAS4[[#This Row],[Code]],STOCK[],5,FALSE),"-")</f>
        <v>Sandalias prácticas Chunky Negras</v>
      </c>
    </row>
    <row r="1162" spans="1:3" s="14" customFormat="1" ht="55" customHeight="1">
      <c r="A1162" s="22" t="s">
        <v>2603</v>
      </c>
      <c r="B1162" s="13"/>
      <c r="C1162" s="15" t="str">
        <f>IFERROR(VLOOKUP(VENTAS4[[#This Row],[Code]],STOCK[],5,FALSE),"-")</f>
        <v>-</v>
      </c>
    </row>
    <row r="1163" spans="1:3" s="14" customFormat="1" ht="55" customHeight="1">
      <c r="A1163" s="22" t="s">
        <v>2604</v>
      </c>
      <c r="B1163" s="13"/>
      <c r="C1163" s="15" t="str">
        <f>IFERROR(VLOOKUP(VENTAS4[[#This Row],[Code]],STOCK[],5,FALSE),"-")</f>
        <v>-</v>
      </c>
    </row>
    <row r="1164" spans="1:3" s="14" customFormat="1" ht="55" customHeight="1">
      <c r="A1164" s="22" t="s">
        <v>2605</v>
      </c>
      <c r="B1164" s="13"/>
      <c r="C1164" s="15" t="str">
        <f>IFERROR(VLOOKUP(VENTAS4[[#This Row],[Code]],STOCK[],5,FALSE),"-")</f>
        <v>-</v>
      </c>
    </row>
    <row r="1165" spans="1:3" s="14" customFormat="1" ht="55" customHeight="1">
      <c r="A1165" s="22" t="s">
        <v>2607</v>
      </c>
      <c r="B1165" s="13"/>
      <c r="C1165" s="15" t="str">
        <f>IFERROR(VLOOKUP(VENTAS4[[#This Row],[Code]],STOCK[],5,FALSE),"-")</f>
        <v>Sneakers chunky blancos</v>
      </c>
    </row>
    <row r="1166" spans="1:3" s="14" customFormat="1" ht="55" customHeight="1">
      <c r="A1166" s="22" t="s">
        <v>2608</v>
      </c>
      <c r="B1166" s="13"/>
      <c r="C1166" s="15" t="str">
        <f>IFERROR(VLOOKUP(VENTAS4[[#This Row],[Code]],STOCK[],5,FALSE),"-")</f>
        <v>Sneakers chunky blancos</v>
      </c>
    </row>
    <row r="1167" spans="1:3" s="14" customFormat="1" ht="55" customHeight="1">
      <c r="A1167" s="22" t="s">
        <v>2609</v>
      </c>
      <c r="B1167" s="13"/>
      <c r="C1167" s="15" t="str">
        <f>IFERROR(VLOOKUP(VENTAS4[[#This Row],[Code]],STOCK[],5,FALSE),"-")</f>
        <v>Sandalias de plataforma en bloque de color</v>
      </c>
    </row>
    <row r="1168" spans="1:3" s="14" customFormat="1" ht="55" customHeight="1">
      <c r="A1168" s="22" t="s">
        <v>2610</v>
      </c>
      <c r="B1168" s="13"/>
      <c r="C1168" s="15" t="str">
        <f>IFERROR(VLOOKUP(VENTAS4[[#This Row],[Code]],STOCK[],5,FALSE),"-")</f>
        <v>Sandalias de plataforma en bloque de color</v>
      </c>
    </row>
    <row r="1169" spans="1:3" s="14" customFormat="1" ht="55" customHeight="1">
      <c r="A1169" s="22" t="s">
        <v>2611</v>
      </c>
      <c r="B1169" s="13"/>
      <c r="C1169" s="15" t="str">
        <f>IFERROR(VLOOKUP(VENTAS4[[#This Row],[Code]],STOCK[],5,FALSE),"-")</f>
        <v>Sandalias de plataforma en bloque de color</v>
      </c>
    </row>
    <row r="1170" spans="1:3" s="14" customFormat="1" ht="55" customHeight="1">
      <c r="A1170" s="22" t="s">
        <v>2612</v>
      </c>
      <c r="B1170" s="13"/>
      <c r="C1170" s="15" t="str">
        <f>IFERROR(VLOOKUP(VENTAS4[[#This Row],[Code]],STOCK[],5,FALSE),"-")</f>
        <v>Sandalias de plataforma en bloque de color</v>
      </c>
    </row>
    <row r="1171" spans="1:3" s="14" customFormat="1" ht="55" customHeight="1">
      <c r="A1171" s="22" t="s">
        <v>2613</v>
      </c>
      <c r="B1171" s="13"/>
      <c r="C1171" s="15" t="str">
        <f>IFERROR(VLOOKUP(VENTAS4[[#This Row],[Code]],STOCK[],5,FALSE),"-")</f>
        <v>Sandalias de tacón de punta fina con diseño crochet</v>
      </c>
    </row>
    <row r="1172" spans="1:3" s="14" customFormat="1" ht="55" customHeight="1">
      <c r="A1172" s="22" t="s">
        <v>2614</v>
      </c>
      <c r="B1172" s="13"/>
      <c r="C1172" s="15" t="str">
        <f>IFERROR(VLOOKUP(VENTAS4[[#This Row],[Code]],STOCK[],5,FALSE),"-")</f>
        <v>Sandalias strappy de plataforma color beige</v>
      </c>
    </row>
    <row r="1173" spans="1:3" s="14" customFormat="1" ht="55" customHeight="1">
      <c r="A1173" s="22" t="s">
        <v>2617</v>
      </c>
      <c r="B1173" s="13"/>
      <c r="C1173" s="15" t="str">
        <f>IFERROR(VLOOKUP(VENTAS4[[#This Row],[Code]],STOCK[],5,FALSE),"-")</f>
        <v>Sandalias strappy de plataforma color beige</v>
      </c>
    </row>
    <row r="1174" spans="1:3" s="14" customFormat="1" ht="55" customHeight="1">
      <c r="A1174" s="22" t="s">
        <v>2618</v>
      </c>
      <c r="B1174" s="13"/>
      <c r="C1174" s="15" t="str">
        <f>IFERROR(VLOOKUP(VENTAS4[[#This Row],[Code]],STOCK[],5,FALSE),"-")</f>
        <v>Sandalias de plataforma de tacón grueso</v>
      </c>
    </row>
    <row r="1175" spans="1:3" s="14" customFormat="1" ht="55" customHeight="1">
      <c r="A1175" s="22" t="s">
        <v>2619</v>
      </c>
      <c r="B1175" s="13"/>
      <c r="C1175" s="15" t="str">
        <f>IFERROR(VLOOKUP(VENTAS4[[#This Row],[Code]],STOCK[],5,FALSE),"-")</f>
        <v>Sandalias espadriles nude</v>
      </c>
    </row>
    <row r="1176" spans="1:3" s="14" customFormat="1" ht="55" customHeight="1">
      <c r="A1176" s="22" t="s">
        <v>2620</v>
      </c>
      <c r="B1176" s="13"/>
      <c r="C1176" s="15" t="str">
        <f>IFERROR(VLOOKUP(VENTAS4[[#This Row],[Code]],STOCK[],5,FALSE),"-")</f>
        <v>Sandalias espadriles nude</v>
      </c>
    </row>
    <row r="1177" spans="1:3" s="14" customFormat="1" ht="55" customHeight="1">
      <c r="A1177" s="22" t="s">
        <v>2621</v>
      </c>
      <c r="B1177" s="13"/>
      <c r="C1177" s="15" t="str">
        <f>IFERROR(VLOOKUP(VENTAS4[[#This Row],[Code]],STOCK[],5,FALSE),"-")</f>
        <v>Tacones de punta fina con flor de piedras</v>
      </c>
    </row>
    <row r="1178" spans="1:3" s="14" customFormat="1" ht="55" customHeight="1">
      <c r="A1178" s="22" t="s">
        <v>2622</v>
      </c>
      <c r="B1178" s="13"/>
      <c r="C1178" s="15" t="str">
        <f>IFERROR(VLOOKUP(VENTAS4[[#This Row],[Code]],STOCK[],5,FALSE),"-")</f>
        <v>Sandalias finas strappy rojas de tacón</v>
      </c>
    </row>
    <row r="1179" spans="1:3" s="14" customFormat="1" ht="55" customHeight="1">
      <c r="A1179" s="22" t="s">
        <v>2623</v>
      </c>
      <c r="B1179" s="13"/>
      <c r="C1179" s="15" t="str">
        <f>IFERROR(VLOOKUP(VENTAS4[[#This Row],[Code]],STOCK[],5,FALSE),"-")</f>
        <v>Sandalias finas strappy rojas de tacón</v>
      </c>
    </row>
    <row r="1180" spans="1:3" s="14" customFormat="1" ht="55" customHeight="1">
      <c r="A1180" s="22" t="s">
        <v>2624</v>
      </c>
      <c r="B1180" s="13"/>
      <c r="C1180" s="15" t="str">
        <f>IFERROR(VLOOKUP(VENTAS4[[#This Row],[Code]],STOCK[],5,FALSE),"-")</f>
        <v>Sandalias de tacón de punta fina con correa al tobillo</v>
      </c>
    </row>
    <row r="1181" spans="1:3" s="14" customFormat="1" ht="55" customHeight="1">
      <c r="A1181" s="22" t="s">
        <v>2625</v>
      </c>
      <c r="B1181" s="13"/>
      <c r="C1181" s="15" t="str">
        <f>IFERROR(VLOOKUP(VENTAS4[[#This Row],[Code]],STOCK[],5,FALSE),"-")</f>
        <v>Zapatos elegantes de punta fina negros</v>
      </c>
    </row>
    <row r="1182" spans="1:3" s="14" customFormat="1" ht="55" customHeight="1">
      <c r="A1182" s="22" t="s">
        <v>2631</v>
      </c>
      <c r="B1182" s="13"/>
      <c r="C1182" s="15" t="str">
        <f>IFERROR(VLOOKUP(VENTAS4[[#This Row],[Code]],STOCK[],5,FALSE),"-")</f>
        <v>Sandalias prácticas chunky blanco crema</v>
      </c>
    </row>
    <row r="1183" spans="1:3" s="14" customFormat="1" ht="55" customHeight="1">
      <c r="A1183" s="22" t="s">
        <v>2632</v>
      </c>
      <c r="B1183" s="13"/>
      <c r="C1183" s="15" t="str">
        <f>IFERROR(VLOOKUP(VENTAS4[[#This Row],[Code]],STOCK[],5,FALSE),"-")</f>
        <v>Sandalias prácticas chunky blanco crema</v>
      </c>
    </row>
    <row r="1184" spans="1:3" s="14" customFormat="1" ht="55" customHeight="1">
      <c r="A1184" s="22" t="s">
        <v>2633</v>
      </c>
      <c r="B1184" s="13"/>
      <c r="C1184" s="15" t="str">
        <f>IFERROR(VLOOKUP(VENTAS4[[#This Row],[Code]],STOCK[],5,FALSE),"-")</f>
        <v>Sandalias prácticas chunky blanco crema</v>
      </c>
    </row>
    <row r="1185" spans="1:3" s="14" customFormat="1" ht="55" customHeight="1">
      <c r="A1185" s="22" t="s">
        <v>2635</v>
      </c>
      <c r="B1185" s="13"/>
      <c r="C1185" s="15" t="str">
        <f>IFERROR(VLOOKUP(VENTAS4[[#This Row],[Code]],STOCK[],5,FALSE),"-")</f>
        <v>Sandalias prácticas chunky blanco crema</v>
      </c>
    </row>
    <row r="1186" spans="1:3" s="14" customFormat="1" ht="55" customHeight="1">
      <c r="A1186" s="22" t="s">
        <v>2646</v>
      </c>
      <c r="B1186" s="13"/>
      <c r="C1186" s="15" t="str">
        <f>IFERROR(VLOOKUP(VENTAS4[[#This Row],[Code]],STOCK[],5,FALSE),"-")</f>
        <v>Blusa blanca de lazos y manga abullonada</v>
      </c>
    </row>
    <row r="1187" spans="1:3" s="14" customFormat="1" ht="55" customHeight="1">
      <c r="A1187" s="22" t="s">
        <v>2647</v>
      </c>
      <c r="B1187" s="13"/>
      <c r="C1187" s="15" t="str">
        <f>IFERROR(VLOOKUP(VENTAS4[[#This Row],[Code]],STOCK[],5,FALSE),"-")</f>
        <v>Blusa blanca de lazos y manga abullonada</v>
      </c>
    </row>
    <row r="1188" spans="1:3" s="14" customFormat="1" ht="55" customHeight="1">
      <c r="A1188" s="22" t="s">
        <v>2648</v>
      </c>
      <c r="B1188" s="13"/>
      <c r="C1188" s="15" t="str">
        <f>IFERROR(VLOOKUP(VENTAS4[[#This Row],[Code]],STOCK[],5,FALSE),"-")</f>
        <v>Blusa blanca de lazos y manga abullonada</v>
      </c>
    </row>
    <row r="1189" spans="1:3" s="14" customFormat="1" ht="55" customHeight="1">
      <c r="A1189" s="22" t="s">
        <v>2649</v>
      </c>
      <c r="B1189" s="13"/>
      <c r="C1189" s="15" t="str">
        <f>IFERROR(VLOOKUP(VENTAS4[[#This Row],[Code]],STOCK[],5,FALSE),"-")</f>
        <v>Bolso bandolera de rafia rígido de tamaño pequeño</v>
      </c>
    </row>
    <row r="1190" spans="1:3" s="14" customFormat="1" ht="55" customHeight="1">
      <c r="A1190" s="22" t="s">
        <v>2650</v>
      </c>
      <c r="B1190" s="13"/>
      <c r="C1190" s="15" t="str">
        <f>IFERROR(VLOOKUP(VENTAS4[[#This Row],[Code]],STOCK[],5,FALSE),"-")</f>
        <v xml:space="preserve">Bolso tejido redondo de gran capidad </v>
      </c>
    </row>
    <row r="1191" spans="1:3" s="14" customFormat="1" ht="55" customHeight="1">
      <c r="A1191" s="22" t="s">
        <v>2651</v>
      </c>
      <c r="B1191" s="13"/>
      <c r="C1191" s="15" t="str">
        <f>IFERROR(VLOOKUP(VENTAS4[[#This Row],[Code]],STOCK[],5,FALSE),"-")</f>
        <v>Bolso de playa con diseño de rayas tamaño mediano</v>
      </c>
    </row>
    <row r="1192" spans="1:3" s="14" customFormat="1" ht="55" customHeight="1">
      <c r="A1192" s="22" t="s">
        <v>2652</v>
      </c>
      <c r="B1192" s="13"/>
      <c r="C1192" s="15" t="str">
        <f>IFERROR(VLOOKUP(VENTAS4[[#This Row],[Code]],STOCK[],5,FALSE),"-")</f>
        <v>Camisa elegante con lazo grande</v>
      </c>
    </row>
    <row r="1193" spans="1:3" s="14" customFormat="1" ht="55" customHeight="1">
      <c r="A1193" s="22" t="s">
        <v>2653</v>
      </c>
      <c r="B1193" s="13"/>
      <c r="C1193" s="15" t="str">
        <f>IFERROR(VLOOKUP(VENTAS4[[#This Row],[Code]],STOCK[],5,FALSE),"-")</f>
        <v>Camisa elegante con lazo grande</v>
      </c>
    </row>
    <row r="1194" spans="1:3" s="14" customFormat="1" ht="55" customHeight="1">
      <c r="A1194" s="22" t="s">
        <v>2654</v>
      </c>
      <c r="B1194" s="13"/>
      <c r="C1194" s="15" t="str">
        <f>IFERROR(VLOOKUP(VENTAS4[[#This Row],[Code]],STOCK[],5,FALSE),"-")</f>
        <v>Camisa elegante con lazo grande</v>
      </c>
    </row>
    <row r="1195" spans="1:3" s="14" customFormat="1" ht="55" customHeight="1">
      <c r="A1195" s="22" t="s">
        <v>2655</v>
      </c>
      <c r="B1195" s="13"/>
      <c r="C1195" s="15" t="str">
        <f>IFERROR(VLOOKUP(VENTAS4[[#This Row],[Code]],STOCK[],5,FALSE),"-")</f>
        <v>Falda Pantalón de mezclilla</v>
      </c>
    </row>
    <row r="1196" spans="1:3" s="14" customFormat="1" ht="55" customHeight="1">
      <c r="A1196" s="22" t="s">
        <v>2659</v>
      </c>
      <c r="B1196" s="13"/>
      <c r="C1196" s="15" t="str">
        <f>IFERROR(VLOOKUP(VENTAS4[[#This Row],[Code]],STOCK[],5,FALSE),"-")</f>
        <v>Falda Pantalón de mezclilla</v>
      </c>
    </row>
    <row r="1197" spans="1:3" s="14" customFormat="1" ht="55" customHeight="1">
      <c r="A1197" s="22" t="s">
        <v>2660</v>
      </c>
      <c r="B1197" s="13"/>
      <c r="C1197" s="15" t="str">
        <f>IFERROR(VLOOKUP(VENTAS4[[#This Row],[Code]],STOCK[],5,FALSE),"-")</f>
        <v>Falda Pantalón de mezclilla</v>
      </c>
    </row>
    <row r="1198" spans="1:3" s="14" customFormat="1" ht="55" customHeight="1">
      <c r="A1198" s="22" t="s">
        <v>2661</v>
      </c>
      <c r="B1198" s="13"/>
      <c r="C1198" s="15" t="str">
        <f>IFERROR(VLOOKUP(VENTAS4[[#This Row],[Code]],STOCK[],5,FALSE),"-")</f>
        <v>Camisa elegante de listas</v>
      </c>
    </row>
    <row r="1199" spans="1:3" s="14" customFormat="1" ht="55" customHeight="1">
      <c r="A1199" s="22" t="s">
        <v>2662</v>
      </c>
      <c r="B1199" s="13"/>
      <c r="C1199" s="15" t="str">
        <f>IFERROR(VLOOKUP(VENTAS4[[#This Row],[Code]],STOCK[],5,FALSE),"-")</f>
        <v>Camisa elegante de listas</v>
      </c>
    </row>
    <row r="1200" spans="1:3" s="14" customFormat="1" ht="55" customHeight="1">
      <c r="A1200" s="22" t="s">
        <v>2663</v>
      </c>
      <c r="B1200" s="13"/>
      <c r="C1200" s="15" t="str">
        <f>IFERROR(VLOOKUP(VENTAS4[[#This Row],[Code]],STOCK[],5,FALSE),"-")</f>
        <v>Camisa elegante de listas</v>
      </c>
    </row>
    <row r="1201" spans="1:3" s="14" customFormat="1" ht="55" customHeight="1">
      <c r="A1201" s="22" t="s">
        <v>2664</v>
      </c>
      <c r="B1201" s="13"/>
      <c r="C1201" s="15" t="str">
        <f>IFERROR(VLOOKUP(VENTAS4[[#This Row],[Code]],STOCK[],5,FALSE),"-")</f>
        <v>Bolso pequeño estilo old money</v>
      </c>
    </row>
    <row r="1202" spans="1:3" s="14" customFormat="1" ht="55" customHeight="1">
      <c r="A1202" s="22" t="s">
        <v>2667</v>
      </c>
      <c r="B1202" s="13"/>
      <c r="C1202" s="15" t="str">
        <f>IFERROR(VLOOKUP(VENTAS4[[#This Row],[Code]],STOCK[],5,FALSE),"-")</f>
        <v>Bolso media luna de rafia de tamaño medio</v>
      </c>
    </row>
    <row r="1203" spans="1:3" s="14" customFormat="1" ht="55" customHeight="1">
      <c r="A1203" s="22" t="s">
        <v>2668</v>
      </c>
      <c r="B1203" s="13"/>
      <c r="C1203" s="15" t="str">
        <f>IFERROR(VLOOKUP(VENTAS4[[#This Row],[Code]],STOCK[],5,FALSE),"-")</f>
        <v>Pantalones cortos de mezclilla de moda</v>
      </c>
    </row>
    <row r="1204" spans="1:3" s="14" customFormat="1" ht="55" customHeight="1">
      <c r="A1204" s="22" t="s">
        <v>2669</v>
      </c>
      <c r="B1204" s="13"/>
      <c r="C1204" s="15" t="str">
        <f>IFERROR(VLOOKUP(VENTAS4[[#This Row],[Code]],STOCK[],5,FALSE),"-")</f>
        <v>Pantalones cortos de mezclilla de moda</v>
      </c>
    </row>
    <row r="1205" spans="1:3" s="14" customFormat="1" ht="55" customHeight="1">
      <c r="A1205" s="22" t="s">
        <v>2673</v>
      </c>
      <c r="B1205" s="13"/>
      <c r="C1205" s="15" t="str">
        <f>IFERROR(VLOOKUP(VENTAS4[[#This Row],[Code]],STOCK[],5,FALSE),"-")</f>
        <v>Pantalones cortos de mezclilla de moda</v>
      </c>
    </row>
    <row r="1206" spans="1:3" s="14" customFormat="1" ht="55" customHeight="1">
      <c r="A1206" s="22" t="s">
        <v>2674</v>
      </c>
      <c r="B1206" s="13"/>
      <c r="C1206" s="15" t="str">
        <f>IFERROR(VLOOKUP(VENTAS4[[#This Row],[Code]],STOCK[],5,FALSE),"-")</f>
        <v>Cinturón fino de hebilla de estilo elegante negro</v>
      </c>
    </row>
    <row r="1207" spans="1:3" s="14" customFormat="1" ht="55" customHeight="1">
      <c r="A1207" s="22" t="s">
        <v>2675</v>
      </c>
      <c r="B1207" s="13"/>
      <c r="C1207" s="15" t="str">
        <f>IFERROR(VLOOKUP(VENTAS4[[#This Row],[Code]],STOCK[],5,FALSE),"-")</f>
        <v>Cinturón fino de hebilla de estilo elegante carmelita</v>
      </c>
    </row>
    <row r="1208" spans="1:3" s="14" customFormat="1" ht="55" customHeight="1">
      <c r="A1208" s="22" t="s">
        <v>2676</v>
      </c>
      <c r="B1208" s="13"/>
      <c r="C1208" s="15" t="str">
        <f>IFERROR(VLOOKUP(VENTAS4[[#This Row],[Code]],STOCK[],5,FALSE),"-")</f>
        <v>Blusa de lazos color negro</v>
      </c>
    </row>
    <row r="1209" spans="1:3" s="14" customFormat="1" ht="55" customHeight="1">
      <c r="A1209" s="22" t="s">
        <v>2677</v>
      </c>
      <c r="B1209" s="13"/>
      <c r="C1209" s="15" t="str">
        <f>IFERROR(VLOOKUP(VENTAS4[[#This Row],[Code]],STOCK[],5,FALSE),"-")</f>
        <v>Blusa de lazos color negro</v>
      </c>
    </row>
    <row r="1210" spans="1:3" s="14" customFormat="1" ht="55" customHeight="1">
      <c r="A1210" s="22" t="s">
        <v>2678</v>
      </c>
      <c r="B1210" s="13"/>
      <c r="C1210" s="15" t="str">
        <f>IFERROR(VLOOKUP(VENTAS4[[#This Row],[Code]],STOCK[],5,FALSE),"-")</f>
        <v>Blusa de lazos color negro</v>
      </c>
    </row>
    <row r="1211" spans="1:3" s="14" customFormat="1" ht="55" customHeight="1">
      <c r="A1211" s="22" t="s">
        <v>2679</v>
      </c>
      <c r="B1211" s="13"/>
      <c r="C1211" s="15" t="str">
        <f>IFERROR(VLOOKUP(VENTAS4[[#This Row],[Code]],STOCK[],5,FALSE),"-")</f>
        <v>Pullover corto unicolor carmelita</v>
      </c>
    </row>
    <row r="1212" spans="1:3" s="14" customFormat="1" ht="55" customHeight="1">
      <c r="A1212" s="22" t="s">
        <v>2680</v>
      </c>
      <c r="B1212" s="13"/>
      <c r="C1212" s="15" t="str">
        <f>IFERROR(VLOOKUP(VENTAS4[[#This Row],[Code]],STOCK[],5,FALSE),"-")</f>
        <v>Pullover corto unicolor carmelita</v>
      </c>
    </row>
    <row r="1213" spans="1:3" s="14" customFormat="1" ht="55" customHeight="1">
      <c r="A1213" s="22" t="s">
        <v>2681</v>
      </c>
      <c r="B1213" s="13"/>
      <c r="C1213" s="15" t="str">
        <f>IFERROR(VLOOKUP(VENTAS4[[#This Row],[Code]],STOCK[],5,FALSE),"-")</f>
        <v>Pullover corto unicolor carmelita</v>
      </c>
    </row>
    <row r="1214" spans="1:3" s="14" customFormat="1" ht="55" customHeight="1">
      <c r="A1214" s="22" t="s">
        <v>2685</v>
      </c>
      <c r="B1214" s="13"/>
      <c r="C1214" s="15" t="str">
        <f>IFERROR(VLOOKUP(VENTAS4[[#This Row],[Code]],STOCK[],5,FALSE),"-")</f>
        <v>Pullover corto unicolor blanco</v>
      </c>
    </row>
    <row r="1215" spans="1:3" s="14" customFormat="1" ht="55" customHeight="1">
      <c r="A1215" s="22" t="s">
        <v>2686</v>
      </c>
      <c r="B1215" s="13"/>
      <c r="C1215" s="15" t="str">
        <f>IFERROR(VLOOKUP(VENTAS4[[#This Row],[Code]],STOCK[],5,FALSE),"-")</f>
        <v>Pullover corto unicolor blanco</v>
      </c>
    </row>
    <row r="1216" spans="1:3" s="14" customFormat="1" ht="55" customHeight="1">
      <c r="A1216" s="22" t="s">
        <v>2687</v>
      </c>
      <c r="B1216" s="13"/>
      <c r="C1216" s="15" t="str">
        <f>IFERROR(VLOOKUP(VENTAS4[[#This Row],[Code]],STOCK[],5,FALSE),"-")</f>
        <v>Pullover corto unicolor blanco</v>
      </c>
    </row>
    <row r="1217" spans="1:3" s="14" customFormat="1" ht="55" customHeight="1">
      <c r="A1217" s="22" t="s">
        <v>2863</v>
      </c>
      <c r="B1217" s="13"/>
      <c r="C1217" s="15" t="str">
        <f>IFERROR(VLOOKUP(VENTAS4[[#This Row],[Code]],STOCK[],5,FALSE),"-")</f>
        <v>Pullover corto unicolor beige</v>
      </c>
    </row>
    <row r="1218" spans="1:3" s="14" customFormat="1" ht="55" customHeight="1">
      <c r="A1218" s="22" t="s">
        <v>2688</v>
      </c>
      <c r="B1218" s="13"/>
      <c r="C1218" s="15" t="str">
        <f>IFERROR(VLOOKUP(VENTAS4[[#This Row],[Code]],STOCK[],5,FALSE),"-")</f>
        <v>Pullover corto unicolor beige</v>
      </c>
    </row>
    <row r="1219" spans="1:3" s="14" customFormat="1" ht="55" customHeight="1">
      <c r="A1219" s="22" t="s">
        <v>2696</v>
      </c>
      <c r="B1219" s="13"/>
      <c r="C1219" s="15" t="str">
        <f>IFERROR(VLOOKUP(VENTAS4[[#This Row],[Code]],STOCK[],5,FALSE),"-")</f>
        <v>Pullover largo unicolor tela traslúcida negro</v>
      </c>
    </row>
    <row r="1220" spans="1:3" s="14" customFormat="1" ht="55" customHeight="1">
      <c r="A1220" s="22" t="s">
        <v>2697</v>
      </c>
      <c r="B1220" s="13"/>
      <c r="C1220" s="15" t="str">
        <f>IFERROR(VLOOKUP(VENTAS4[[#This Row],[Code]],STOCK[],5,FALSE),"-")</f>
        <v>Pullover largo unicolor tela traslúcida negro</v>
      </c>
    </row>
    <row r="1221" spans="1:3" s="14" customFormat="1" ht="55" customHeight="1">
      <c r="A1221" s="22" t="s">
        <v>2698</v>
      </c>
      <c r="B1221" s="13"/>
      <c r="C1221" s="15" t="str">
        <f>IFERROR(VLOOKUP(VENTAS4[[#This Row],[Code]],STOCK[],5,FALSE),"-")</f>
        <v>Pullover largo unicolor tela traslúcida negro</v>
      </c>
    </row>
    <row r="1222" spans="1:3" s="14" customFormat="1" ht="55" customHeight="1">
      <c r="A1222" s="22" t="s">
        <v>2699</v>
      </c>
      <c r="B1222" s="13"/>
      <c r="C1222" s="15" t="str">
        <f>IFERROR(VLOOKUP(VENTAS4[[#This Row],[Code]],STOCK[],5,FALSE),"-")</f>
        <v>Pullover largo unicolor tela traslúcida beige</v>
      </c>
    </row>
    <row r="1223" spans="1:3" s="14" customFormat="1" ht="55" customHeight="1">
      <c r="A1223" s="22" t="s">
        <v>2700</v>
      </c>
      <c r="B1223" s="13"/>
      <c r="C1223" s="15" t="str">
        <f>IFERROR(VLOOKUP(VENTAS4[[#This Row],[Code]],STOCK[],5,FALSE),"-")</f>
        <v>Maxi vestido de algodón cruzado con estampado floral vibrante</v>
      </c>
    </row>
    <row r="1224" spans="1:3" s="14" customFormat="1" ht="55" customHeight="1">
      <c r="A1224" s="22" t="s">
        <v>2701</v>
      </c>
      <c r="B1224" s="13"/>
      <c r="C1224" s="15" t="str">
        <f>IFERROR(VLOOKUP(VENTAS4[[#This Row],[Code]],STOCK[],5,FALSE),"-")</f>
        <v>Sombrero Visera de Verano</v>
      </c>
    </row>
    <row r="1225" spans="1:3" s="14" customFormat="1" ht="55" customHeight="1">
      <c r="A1225" s="22" t="s">
        <v>2702</v>
      </c>
      <c r="B1225" s="13"/>
      <c r="C1225" s="15" t="str">
        <f>IFERROR(VLOOKUP(VENTAS4[[#This Row],[Code]],STOCK[],5,FALSE),"-")</f>
        <v xml:space="preserve">Top corto de lazo delantero </v>
      </c>
    </row>
    <row r="1226" spans="1:3" s="14" customFormat="1" ht="55" customHeight="1">
      <c r="A1226" s="22" t="s">
        <v>2703</v>
      </c>
      <c r="B1226" s="13"/>
      <c r="C1226" s="15" t="str">
        <f>IFERROR(VLOOKUP(VENTAS4[[#This Row],[Code]],STOCK[],5,FALSE),"-")</f>
        <v xml:space="preserve">Top corto de lazo delantero </v>
      </c>
    </row>
    <row r="1227" spans="1:3" s="14" customFormat="1" ht="55" customHeight="1">
      <c r="A1227" s="22" t="s">
        <v>2704</v>
      </c>
      <c r="B1227" s="13"/>
      <c r="C1227" s="15" t="str">
        <f>IFERROR(VLOOKUP(VENTAS4[[#This Row],[Code]],STOCK[],5,FALSE),"-")</f>
        <v xml:space="preserve">Top corto de lazo delantero </v>
      </c>
    </row>
    <row r="1228" spans="1:3" s="14" customFormat="1" ht="55" customHeight="1">
      <c r="A1228" s="22" t="s">
        <v>2705</v>
      </c>
      <c r="B1228" s="13"/>
      <c r="C1228" s="15" t="str">
        <f>IFERROR(VLOOKUP(VENTAS4[[#This Row],[Code]],STOCK[],5,FALSE),"-")</f>
        <v>Vestido de espagueti con frente recortado y abertura</v>
      </c>
    </row>
    <row r="1229" spans="1:3" s="14" customFormat="1" ht="55" customHeight="1">
      <c r="A1229" s="22" t="s">
        <v>2706</v>
      </c>
      <c r="B1229" s="13"/>
      <c r="C1229" s="15" t="str">
        <f>IFERROR(VLOOKUP(VENTAS4[[#This Row],[Code]],STOCK[],5,FALSE),"-")</f>
        <v>Vestido de espagueti con frente recortado y abertura</v>
      </c>
    </row>
    <row r="1230" spans="1:3" s="14" customFormat="1" ht="55" customHeight="1">
      <c r="A1230" s="22" t="s">
        <v>2707</v>
      </c>
      <c r="B1230" s="13"/>
      <c r="C1230" s="15" t="str">
        <f>IFERROR(VLOOKUP(VENTAS4[[#This Row],[Code]],STOCK[],5,FALSE),"-")</f>
        <v>Camisetas sin mangas de diseño crochet</v>
      </c>
    </row>
    <row r="1231" spans="1:3" s="14" customFormat="1" ht="55" customHeight="1">
      <c r="A1231" s="22" t="s">
        <v>2713</v>
      </c>
      <c r="B1231" s="13"/>
      <c r="C1231" s="15" t="str">
        <f>IFERROR(VLOOKUP(VENTAS4[[#This Row],[Code]],STOCK[],5,FALSE),"-")</f>
        <v>Vestido Largo con cinturón fruncido</v>
      </c>
    </row>
    <row r="1232" spans="1:3" s="14" customFormat="1" ht="55" customHeight="1">
      <c r="A1232" s="22" t="s">
        <v>2714</v>
      </c>
      <c r="B1232" s="13"/>
      <c r="C1232" s="15" t="str">
        <f>IFERROR(VLOOKUP(VENTAS4[[#This Row],[Code]],STOCK[],5,FALSE),"-")</f>
        <v>Vestido Largo con cinturón fruncido</v>
      </c>
    </row>
    <row r="1233" spans="1:3" s="14" customFormat="1" ht="55" customHeight="1">
      <c r="A1233" s="22" t="s">
        <v>2715</v>
      </c>
      <c r="B1233" s="13"/>
      <c r="C1233" s="15" t="str">
        <f>IFERROR(VLOOKUP(VENTAS4[[#This Row],[Code]],STOCK[],5,FALSE),"-")</f>
        <v>Vestido Largo con cinturón fruncido</v>
      </c>
    </row>
    <row r="1234" spans="1:3" s="14" customFormat="1" ht="55" customHeight="1">
      <c r="A1234" s="22" t="s">
        <v>2716</v>
      </c>
      <c r="B1234" s="13"/>
      <c r="C1234" s="15" t="str">
        <f>IFERROR(VLOOKUP(VENTAS4[[#This Row],[Code]],STOCK[],5,FALSE),"-")</f>
        <v>Vestido Largo con cinturón fruncido</v>
      </c>
    </row>
    <row r="1235" spans="1:3" s="14" customFormat="1" ht="55" customHeight="1">
      <c r="A1235" s="22" t="s">
        <v>2717</v>
      </c>
      <c r="B1235" s="13"/>
      <c r="C1235" s="15" t="str">
        <f>IFERROR(VLOOKUP(VENTAS4[[#This Row],[Code]],STOCK[],5,FALSE),"-")</f>
        <v>Vestido Camisola con estampado de flores y tirantes cruzados</v>
      </c>
    </row>
    <row r="1236" spans="1:3" s="14" customFormat="1" ht="55" customHeight="1">
      <c r="A1236" s="22" t="s">
        <v>2718</v>
      </c>
      <c r="B1236" s="13"/>
      <c r="C1236" s="15" t="str">
        <f>IFERROR(VLOOKUP(VENTAS4[[#This Row],[Code]],STOCK[],5,FALSE),"-")</f>
        <v>Vestido Camisola con estampado de flores y tirantes cruzados</v>
      </c>
    </row>
    <row r="1237" spans="1:3" s="14" customFormat="1" ht="55" customHeight="1">
      <c r="A1237" s="22" t="s">
        <v>2719</v>
      </c>
      <c r="B1237" s="13"/>
      <c r="C1237" s="15" t="str">
        <f>IFERROR(VLOOKUP(VENTAS4[[#This Row],[Code]],STOCK[],5,FALSE),"-")</f>
        <v>Vestido Camisola con estampado de flores y tirantes cruzados</v>
      </c>
    </row>
    <row r="1238" spans="1:3" s="14" customFormat="1" ht="55" customHeight="1">
      <c r="A1238" s="22" t="s">
        <v>2720</v>
      </c>
      <c r="B1238" s="13"/>
      <c r="C1238" s="15" t="str">
        <f>IFERROR(VLOOKUP(VENTAS4[[#This Row],[Code]],STOCK[],5,FALSE),"-")</f>
        <v>Vestido largo con cuello Healter</v>
      </c>
    </row>
    <row r="1239" spans="1:3" s="14" customFormat="1" ht="55" customHeight="1">
      <c r="A1239" s="22" t="s">
        <v>2724</v>
      </c>
      <c r="B1239" s="13"/>
      <c r="C1239" s="15" t="str">
        <f>IFERROR(VLOOKUP(VENTAS4[[#This Row],[Code]],STOCK[],5,FALSE),"-")</f>
        <v>Vestido negro espalda cruzada</v>
      </c>
    </row>
    <row r="1240" spans="1:3" s="14" customFormat="1" ht="55" customHeight="1">
      <c r="A1240" s="22" t="s">
        <v>2725</v>
      </c>
      <c r="B1240" s="13"/>
      <c r="C1240" s="15" t="str">
        <f>IFERROR(VLOOKUP(VENTAS4[[#This Row],[Code]],STOCK[],5,FALSE),"-")</f>
        <v>Vestido negro espalda cruzada</v>
      </c>
    </row>
    <row r="1241" spans="1:3" s="14" customFormat="1" ht="55" customHeight="1">
      <c r="A1241" s="22" t="s">
        <v>2726</v>
      </c>
      <c r="B1241" s="13"/>
      <c r="C1241" s="15" t="str">
        <f>IFERROR(VLOOKUP(VENTAS4[[#This Row],[Code]],STOCK[],5,FALSE),"-")</f>
        <v>Vestido blanco espalda cruzada</v>
      </c>
    </row>
    <row r="1242" spans="1:3" s="14" customFormat="1" ht="55" customHeight="1">
      <c r="A1242" s="22" t="s">
        <v>2728</v>
      </c>
      <c r="B1242" s="13"/>
      <c r="C1242" s="15" t="str">
        <f>IFERROR(VLOOKUP(VENTAS4[[#This Row],[Code]],STOCK[],5,FALSE),"-")</f>
        <v>Vestido blanco espalda cruzada</v>
      </c>
    </row>
    <row r="1243" spans="1:3" s="14" customFormat="1" ht="55" customHeight="1">
      <c r="A1243" s="22" t="s">
        <v>2729</v>
      </c>
      <c r="B1243" s="13"/>
      <c r="C1243" s="15" t="str">
        <f>IFERROR(VLOOKUP(VENTAS4[[#This Row],[Code]],STOCK[],5,FALSE),"-")</f>
        <v>Vestido crochet Playero espalda descubierta</v>
      </c>
    </row>
    <row r="1244" spans="1:3" s="14" customFormat="1" ht="55" customHeight="1">
      <c r="A1244" s="22" t="s">
        <v>2730</v>
      </c>
      <c r="B1244" s="13"/>
      <c r="C1244" s="15" t="str">
        <f>IFERROR(VLOOKUP(VENTAS4[[#This Row],[Code]],STOCK[],5,FALSE),"-")</f>
        <v>Vestido crochet Playero espalda descubierta</v>
      </c>
    </row>
    <row r="1245" spans="1:3" s="14" customFormat="1" ht="55" customHeight="1">
      <c r="A1245" s="22" t="s">
        <v>2731</v>
      </c>
      <c r="B1245" s="13"/>
      <c r="C1245" s="15" t="str">
        <f>IFERROR(VLOOKUP(VENTAS4[[#This Row],[Code]],STOCK[],5,FALSE),"-")</f>
        <v>Vestido crochet Playero espalda descubierta</v>
      </c>
    </row>
    <row r="1246" spans="1:3" s="14" customFormat="1" ht="55" customHeight="1">
      <c r="A1246" s="22" t="s">
        <v>2732</v>
      </c>
      <c r="B1246" s="13"/>
      <c r="C1246" s="15" t="str">
        <f>IFERROR(VLOOKUP(VENTAS4[[#This Row],[Code]],STOCK[],5,FALSE),"-")</f>
        <v>Vestido crochet playero de tirantes</v>
      </c>
    </row>
    <row r="1247" spans="1:3" s="14" customFormat="1" ht="55" customHeight="1">
      <c r="A1247" s="22" t="s">
        <v>2733</v>
      </c>
      <c r="B1247" s="13"/>
      <c r="C1247" s="15" t="str">
        <f>IFERROR(VLOOKUP(VENTAS4[[#This Row],[Code]],STOCK[],5,FALSE),"-")</f>
        <v>Falda larga de visillo con maxi estampado de flor</v>
      </c>
    </row>
    <row r="1248" spans="1:3" s="14" customFormat="1" ht="55" customHeight="1">
      <c r="A1248" s="22" t="s">
        <v>2736</v>
      </c>
      <c r="B1248" s="13"/>
      <c r="C1248" s="15" t="str">
        <f>IFERROR(VLOOKUP(VENTAS4[[#This Row],[Code]],STOCK[],5,FALSE),"-")</f>
        <v>Falda maxi blanca de moda</v>
      </c>
    </row>
    <row r="1249" spans="1:3" s="14" customFormat="1" ht="55" customHeight="1">
      <c r="A1249" s="22" t="s">
        <v>2737</v>
      </c>
      <c r="B1249" s="13"/>
      <c r="C1249" s="15" t="str">
        <f>IFERROR(VLOOKUP(VENTAS4[[#This Row],[Code]],STOCK[],5,FALSE),"-")</f>
        <v>Vestido corte A de bolsillos</v>
      </c>
    </row>
    <row r="1250" spans="1:3" s="14" customFormat="1" ht="55" customHeight="1">
      <c r="A1250" s="22" t="s">
        <v>2742</v>
      </c>
      <c r="B1250" s="13"/>
      <c r="C1250" s="15" t="str">
        <f>IFERROR(VLOOKUP(VENTAS4[[#This Row],[Code]],STOCK[],5,FALSE),"-")</f>
        <v>Bolso verano de rafia en bloque de color</v>
      </c>
    </row>
    <row r="1251" spans="1:3" s="14" customFormat="1" ht="55" customHeight="1">
      <c r="A1251" s="22" t="s">
        <v>2744</v>
      </c>
      <c r="B1251" s="13"/>
      <c r="C1251" s="15" t="str">
        <f>IFERROR(VLOOKUP(VENTAS4[[#This Row],[Code]],STOCK[],5,FALSE),"-")</f>
        <v>Conjunto falda y top</v>
      </c>
    </row>
    <row r="1252" spans="1:3" s="14" customFormat="1" ht="55" customHeight="1">
      <c r="A1252" s="22" t="s">
        <v>2745</v>
      </c>
      <c r="B1252" s="13"/>
      <c r="C1252" s="15" t="str">
        <f>IFERROR(VLOOKUP(VENTAS4[[#This Row],[Code]],STOCK[],5,FALSE),"-")</f>
        <v>Vestido crema ajustado de hombro torcido</v>
      </c>
    </row>
    <row r="1253" spans="1:3" s="14" customFormat="1" ht="55" customHeight="1">
      <c r="A1253" s="22" t="s">
        <v>2746</v>
      </c>
      <c r="B1253" s="13"/>
      <c r="C1253" s="15" t="str">
        <f>IFERROR(VLOOKUP(VENTAS4[[#This Row],[Code]],STOCK[],5,FALSE),"-")</f>
        <v>Vestido crema ajustado de hombro torcido</v>
      </c>
    </row>
    <row r="1254" spans="1:3" s="14" customFormat="1" ht="55" customHeight="1">
      <c r="A1254" s="22" t="s">
        <v>2747</v>
      </c>
      <c r="B1254" s="13"/>
      <c r="C1254" s="15" t="str">
        <f>IFERROR(VLOOKUP(VENTAS4[[#This Row],[Code]],STOCK[],5,FALSE),"-")</f>
        <v>Vestido crema ajustado de hombro torcido</v>
      </c>
    </row>
    <row r="1255" spans="1:3" s="14" customFormat="1" ht="55" customHeight="1">
      <c r="A1255" s="22" t="s">
        <v>2748</v>
      </c>
      <c r="B1255" s="13"/>
      <c r="C1255" s="15" t="str">
        <f>IFERROR(VLOOKUP(VENTAS4[[#This Row],[Code]],STOCK[],5,FALSE),"-")</f>
        <v>Vestido crema ajustado de hombro torcido</v>
      </c>
    </row>
    <row r="1256" spans="1:3" s="14" customFormat="1" ht="55" customHeight="1">
      <c r="A1256" s="22" t="s">
        <v>2749</v>
      </c>
      <c r="B1256" s="13"/>
      <c r="C1256" s="15" t="str">
        <f>IFERROR(VLOOKUP(VENTAS4[[#This Row],[Code]],STOCK[],5,FALSE),"-")</f>
        <v>Falda Maxi plisada favorecedora</v>
      </c>
    </row>
    <row r="1257" spans="1:3" s="14" customFormat="1" ht="55" customHeight="1">
      <c r="A1257" s="22" t="s">
        <v>2752</v>
      </c>
      <c r="B1257" s="13"/>
      <c r="C1257" s="15" t="str">
        <f>IFERROR(VLOOKUP(VENTAS4[[#This Row],[Code]],STOCK[],5,FALSE),"-")</f>
        <v>Falda Midi Elegante Ajustada</v>
      </c>
    </row>
    <row r="1258" spans="1:3" s="14" customFormat="1" ht="55" customHeight="1">
      <c r="A1258" s="22" t="s">
        <v>2754</v>
      </c>
      <c r="B1258" s="13"/>
      <c r="C1258" s="15" t="str">
        <f>IFERROR(VLOOKUP(VENTAS4[[#This Row],[Code]],STOCK[],5,FALSE),"-")</f>
        <v>Vestido Maxi Negro Ajustado Elegante de hombro atado</v>
      </c>
    </row>
    <row r="1259" spans="1:3" s="14" customFormat="1" ht="55" customHeight="1">
      <c r="A1259" s="22" t="s">
        <v>2755</v>
      </c>
      <c r="B1259" s="13"/>
      <c r="C1259" s="15" t="str">
        <f>IFERROR(VLOOKUP(VENTAS4[[#This Row],[Code]],STOCK[],5,FALSE),"-")</f>
        <v>Vestido Blanco en Bordado Inglés</v>
      </c>
    </row>
    <row r="1260" spans="1:3" s="14" customFormat="1" ht="55" customHeight="1">
      <c r="A1260" s="22" t="s">
        <v>2756</v>
      </c>
      <c r="B1260" s="13"/>
      <c r="C1260" s="15" t="str">
        <f>IFERROR(VLOOKUP(VENTAS4[[#This Row],[Code]],STOCK[],5,FALSE),"-")</f>
        <v>Vestido Blanco en Bordado Inglés</v>
      </c>
    </row>
    <row r="1261" spans="1:3" s="14" customFormat="1" ht="55" customHeight="1">
      <c r="A1261" s="22" t="s">
        <v>2757</v>
      </c>
      <c r="B1261" s="13"/>
      <c r="C1261" s="15" t="str">
        <f>IFERROR(VLOOKUP(VENTAS4[[#This Row],[Code]],STOCK[],5,FALSE),"-")</f>
        <v>Vestido de tirantes atados y espalda corrida</v>
      </c>
    </row>
    <row r="1262" spans="1:3" s="14" customFormat="1" ht="55" customHeight="1">
      <c r="A1262" s="22" t="s">
        <v>2762</v>
      </c>
      <c r="B1262" s="13"/>
      <c r="C1262" s="15" t="str">
        <f>IFERROR(VLOOKUP(VENTAS4[[#This Row],[Code]],STOCK[],5,FALSE),"-")</f>
        <v>Vestido lila cruzado H&amp;M</v>
      </c>
    </row>
    <row r="1263" spans="1:3" s="14" customFormat="1" ht="55" customHeight="1">
      <c r="A1263" s="22" t="s">
        <v>2763</v>
      </c>
      <c r="B1263" s="13"/>
      <c r="C1263" s="15" t="str">
        <f>IFERROR(VLOOKUP(VENTAS4[[#This Row],[Code]],STOCK[],5,FALSE),"-")</f>
        <v>Vestido lila cruzado H&amp;M</v>
      </c>
    </row>
    <row r="1264" spans="1:3" s="14" customFormat="1" ht="55" customHeight="1">
      <c r="A1264" s="22" t="s">
        <v>2764</v>
      </c>
      <c r="B1264" s="13"/>
      <c r="C1264" s="15" t="str">
        <f>IFERROR(VLOOKUP(VENTAS4[[#This Row],[Code]],STOCK[],5,FALSE),"-")</f>
        <v>Vestido verde cruzado H&amp;M</v>
      </c>
    </row>
    <row r="1265" spans="1:3" s="14" customFormat="1" ht="55" customHeight="1">
      <c r="A1265" s="22" t="s">
        <v>2765</v>
      </c>
      <c r="B1265" s="13"/>
      <c r="C1265" s="15" t="str">
        <f>IFERROR(VLOOKUP(VENTAS4[[#This Row],[Code]],STOCK[],5,FALSE),"-")</f>
        <v>Vestido verde cruzado H&amp;M</v>
      </c>
    </row>
    <row r="1266" spans="1:3" s="14" customFormat="1" ht="55" customHeight="1">
      <c r="A1266" s="22" t="s">
        <v>2767</v>
      </c>
      <c r="B1266" s="13"/>
      <c r="C1266" s="15" t="str">
        <f>IFERROR(VLOOKUP(VENTAS4[[#This Row],[Code]],STOCK[],5,FALSE),"-")</f>
        <v>Pantalón fuccia ajustado de tela H&amp;M</v>
      </c>
    </row>
    <row r="1267" spans="1:3" s="14" customFormat="1" ht="55" customHeight="1">
      <c r="A1267" s="22" t="s">
        <v>2770</v>
      </c>
      <c r="B1267" s="13"/>
      <c r="C1267" s="15" t="str">
        <f>IFERROR(VLOOKUP(VENTAS4[[#This Row],[Code]],STOCK[],5,FALSE),"-")</f>
        <v>Pantalón Caqui de Pierna Ancha De Talle Alto y Bolsillos H&amp;M</v>
      </c>
    </row>
    <row r="1268" spans="1:3" s="14" customFormat="1" ht="55" customHeight="1">
      <c r="A1268" s="22" t="s">
        <v>2771</v>
      </c>
      <c r="B1268" s="13"/>
      <c r="C1268" s="15" t="str">
        <f>IFERROR(VLOOKUP(VENTAS4[[#This Row],[Code]],STOCK[],5,FALSE),"-")</f>
        <v>Jean de talle regular de bajo descosido y pierna ancha H&amp;M</v>
      </c>
    </row>
    <row r="1269" spans="1:3" s="14" customFormat="1" ht="55" customHeight="1">
      <c r="A1269" s="22" t="s">
        <v>2772</v>
      </c>
      <c r="B1269" s="13"/>
      <c r="C1269" s="15" t="str">
        <f>IFERROR(VLOOKUP(VENTAS4[[#This Row],[Code]],STOCK[],5,FALSE),"-")</f>
        <v>Top de punto y cuello elegante negro H&amp;M</v>
      </c>
    </row>
    <row r="1270" spans="1:3" s="14" customFormat="1" ht="55" customHeight="1">
      <c r="A1270" s="22" t="s">
        <v>2773</v>
      </c>
      <c r="B1270" s="13"/>
      <c r="C1270" s="15" t="str">
        <f>IFERROR(VLOOKUP(VENTAS4[[#This Row],[Code]],STOCK[],5,FALSE),"-")</f>
        <v>Top de punto y cuello elegante negro H&amp;M</v>
      </c>
    </row>
    <row r="1271" spans="1:3" s="14" customFormat="1" ht="55" customHeight="1">
      <c r="A1271" s="22" t="s">
        <v>2776</v>
      </c>
      <c r="B1271" s="13"/>
      <c r="C1271" s="15" t="str">
        <f>IFERROR(VLOOKUP(VENTAS4[[#This Row],[Code]],STOCK[],5,FALSE),"-")</f>
        <v>Top de punto y cuello elegante negro H&amp;M</v>
      </c>
    </row>
    <row r="1272" spans="1:3" s="14" customFormat="1" ht="55" customHeight="1">
      <c r="A1272" s="22" t="s">
        <v>2777</v>
      </c>
      <c r="B1272" s="13"/>
      <c r="C1272" s="15" t="str">
        <f>IFERROR(VLOOKUP(VENTAS4[[#This Row],[Code]],STOCK[],5,FALSE),"-")</f>
        <v>Top de punto y cuello elegante blanco H&amp;M</v>
      </c>
    </row>
    <row r="1273" spans="1:3" s="14" customFormat="1" ht="55" customHeight="1">
      <c r="A1273" s="22" t="s">
        <v>2778</v>
      </c>
      <c r="B1273" s="13"/>
      <c r="C1273" s="15" t="str">
        <f>IFERROR(VLOOKUP(VENTAS4[[#This Row],[Code]],STOCK[],5,FALSE),"-")</f>
        <v>Top de punto y cuello elegante blanco H&amp;M</v>
      </c>
    </row>
    <row r="1274" spans="1:3" s="14" customFormat="1" ht="55" customHeight="1">
      <c r="A1274" s="22" t="s">
        <v>2781</v>
      </c>
      <c r="B1274" s="13"/>
      <c r="C1274" s="15" t="str">
        <f>IFERROR(VLOOKUP(VENTAS4[[#This Row],[Code]],STOCK[],5,FALSE),"-")</f>
        <v>Camisa Oversize en mezcla de lino H&amp;M</v>
      </c>
    </row>
    <row r="1275" spans="1:3" s="14" customFormat="1" ht="55" customHeight="1">
      <c r="A1275" s="22" t="s">
        <v>2782</v>
      </c>
      <c r="B1275" s="13"/>
      <c r="C1275" s="15" t="str">
        <f>IFERROR(VLOOKUP(VENTAS4[[#This Row],[Code]],STOCK[],5,FALSE),"-")</f>
        <v>Camisa Oversize blanca en mezcla de lino H&amp;M (encargo mónica)</v>
      </c>
    </row>
    <row r="1276" spans="1:3" s="14" customFormat="1" ht="55" customHeight="1">
      <c r="A1276" s="22" t="s">
        <v>2783</v>
      </c>
      <c r="B1276" s="13"/>
      <c r="C1276" s="15" t="str">
        <f>IFERROR(VLOOKUP(VENTAS4[[#This Row],[Code]],STOCK[],5,FALSE),"-")</f>
        <v>Camisa beige en mezcla de lino</v>
      </c>
    </row>
    <row r="1277" spans="1:3" s="14" customFormat="1" ht="55" customHeight="1">
      <c r="A1277" s="22" t="s">
        <v>2784</v>
      </c>
      <c r="B1277" s="13"/>
      <c r="C1277" s="15" t="str">
        <f>IFERROR(VLOOKUP(VENTAS4[[#This Row],[Code]],STOCK[],5,FALSE),"-")</f>
        <v>Cinto de piel (encargo mónica)</v>
      </c>
    </row>
    <row r="1278" spans="1:3" s="14" customFormat="1" ht="55" customHeight="1">
      <c r="A1278" s="22" t="s">
        <v>2791</v>
      </c>
      <c r="B1278" s="13"/>
      <c r="C1278" s="15" t="str">
        <f>IFERROR(VLOOKUP(VENTAS4[[#This Row],[Code]],STOCK[],5,FALSE),"-")</f>
        <v>Pantalón de pierna ancha con estampado de moda H&amp;M</v>
      </c>
    </row>
    <row r="1279" spans="1:3" s="14" customFormat="1" ht="55" customHeight="1">
      <c r="A1279" s="22" t="s">
        <v>2792</v>
      </c>
      <c r="B1279" s="13"/>
      <c r="C1279" s="15" t="str">
        <f>IFERROR(VLOOKUP(VENTAS4[[#This Row],[Code]],STOCK[],5,FALSE),"-")</f>
        <v>Sandalias Pull&amp;Bear (encargo mónica)</v>
      </c>
    </row>
    <row r="1280" spans="1:3" s="14" customFormat="1" ht="55" customHeight="1">
      <c r="A1280" s="22" t="s">
        <v>2793</v>
      </c>
      <c r="B1280" s="13"/>
      <c r="C1280" s="15" t="str">
        <f>IFERROR(VLOOKUP(VENTAS4[[#This Row],[Code]],STOCK[],5,FALSE),"-")</f>
        <v>Sandalias de hebilla Pull&amp;Bear</v>
      </c>
    </row>
    <row r="1281" spans="1:3" s="14" customFormat="1" ht="55" customHeight="1">
      <c r="A1281" s="22" t="s">
        <v>2821</v>
      </c>
      <c r="B1281" s="13"/>
      <c r="C1281" s="15" t="str">
        <f>IFERROR(VLOOKUP(VENTAS4[[#This Row],[Code]],STOCK[],5,FALSE),"-")</f>
        <v>Pullover blanco de algodón PRIMARK</v>
      </c>
    </row>
    <row r="1282" spans="1:3" s="14" customFormat="1" ht="55" customHeight="1">
      <c r="A1282" s="22" t="s">
        <v>2822</v>
      </c>
      <c r="B1282" s="13"/>
      <c r="C1282" s="15" t="str">
        <f>IFERROR(VLOOKUP(VENTAS4[[#This Row],[Code]],STOCK[],5,FALSE),"-")</f>
        <v>Pullover blanco de algodón PRIMARK</v>
      </c>
    </row>
    <row r="1283" spans="1:3" s="14" customFormat="1" ht="55" customHeight="1">
      <c r="A1283" s="22" t="s">
        <v>2823</v>
      </c>
      <c r="B1283" s="13"/>
      <c r="C1283" s="15" t="str">
        <f>IFERROR(VLOOKUP(VENTAS4[[#This Row],[Code]],STOCK[],5,FALSE),"-")</f>
        <v>Pullover negro acanalado de algodón PRIMARK</v>
      </c>
    </row>
    <row r="1284" spans="1:3" s="14" customFormat="1" ht="55" customHeight="1">
      <c r="A1284" s="22" t="s">
        <v>2824</v>
      </c>
      <c r="B1284" s="13"/>
      <c r="C1284" s="15" t="str">
        <f>IFERROR(VLOOKUP(VENTAS4[[#This Row],[Code]],STOCK[],5,FALSE),"-")</f>
        <v>Pullover mariposa multicolor algodón PRIMARK</v>
      </c>
    </row>
    <row r="1285" spans="1:3" s="14" customFormat="1" ht="55" customHeight="1">
      <c r="A1285" s="22" t="s">
        <v>2825</v>
      </c>
      <c r="B1285" s="13"/>
      <c r="C1285" s="15" t="str">
        <f>IFERROR(VLOOKUP(VENTAS4[[#This Row],[Code]],STOCK[],5,FALSE),"-")</f>
        <v>Pullover carmelita letrero de mariposa algodón PRIMARK</v>
      </c>
    </row>
    <row r="1286" spans="1:3" s="14" customFormat="1" ht="55" customHeight="1">
      <c r="A1286" s="22" t="s">
        <v>2826</v>
      </c>
      <c r="B1286" s="13"/>
      <c r="C1286" s="15" t="str">
        <f>IFERROR(VLOOKUP(VENTAS4[[#This Row],[Code]],STOCK[],5,FALSE),"-")</f>
        <v>Pullover morado catrina algodón</v>
      </c>
    </row>
    <row r="1287" spans="1:3" s="14" customFormat="1" ht="55" customHeight="1">
      <c r="A1287" s="22" t="s">
        <v>2827</v>
      </c>
      <c r="B1287" s="13"/>
      <c r="C1287" s="15" t="str">
        <f>IFERROR(VLOOKUP(VENTAS4[[#This Row],[Code]],STOCK[],5,FALSE),"-")</f>
        <v>Pullover Celeste algodón PRIMARK</v>
      </c>
    </row>
    <row r="1288" spans="1:3" s="14" customFormat="1" ht="55" customHeight="1">
      <c r="A1288" s="22" t="s">
        <v>2828</v>
      </c>
      <c r="B1288" s="13"/>
      <c r="C1288" s="15" t="str">
        <f>IFERROR(VLOOKUP(VENTAS4[[#This Row],[Code]],STOCK[],5,FALSE),"-")</f>
        <v>Pullover Love floreado algodón</v>
      </c>
    </row>
    <row r="1289" spans="1:3" s="14" customFormat="1" ht="55" customHeight="1">
      <c r="A1289" s="12" t="s">
        <v>2806</v>
      </c>
      <c r="B1289" s="13"/>
      <c r="C1289" s="15" t="str">
        <f>IFERROR(VLOOKUP(VENTAS4[[#This Row],[Code]],STOCK[],5,FALSE),"-")</f>
        <v>Traje de baño clásico en bloque de color de talle alto</v>
      </c>
    </row>
    <row r="1290" spans="1:3" s="14" customFormat="1" ht="55" customHeight="1">
      <c r="A1290" s="12" t="s">
        <v>2807</v>
      </c>
      <c r="B1290" s="13"/>
      <c r="C1290" s="15" t="str">
        <f>IFERROR(VLOOKUP(VENTAS4[[#This Row],[Code]],STOCK[],5,FALSE),"-")</f>
        <v>Traje de baño clásico en bloque de color de talle alto</v>
      </c>
    </row>
    <row r="1291" spans="1:3" s="14" customFormat="1" ht="55" customHeight="1">
      <c r="A1291" s="12" t="s">
        <v>2809</v>
      </c>
      <c r="B1291" s="13"/>
      <c r="C1291" s="15" t="str">
        <f>IFERROR(VLOOKUP(VENTAS4[[#This Row],[Code]],STOCK[],5,FALSE),"-")</f>
        <v>Traje de baño clásico en bloque de color de talle alto</v>
      </c>
    </row>
    <row r="1292" spans="1:3" s="14" customFormat="1" ht="55" customHeight="1">
      <c r="A1292" s="12" t="s">
        <v>2810</v>
      </c>
      <c r="B1292" s="13"/>
      <c r="C1292" s="15" t="str">
        <f>IFERROR(VLOOKUP(VENTAS4[[#This Row],[Code]],STOCK[],5,FALSE),"-")</f>
        <v>Traje de baño clásico en bloque de color de talle alto</v>
      </c>
    </row>
    <row r="1293" spans="1:3" s="14" customFormat="1" ht="55" customHeight="1">
      <c r="A1293" s="12" t="s">
        <v>2811</v>
      </c>
      <c r="B1293" s="13"/>
      <c r="C1293" s="15" t="str">
        <f>IFERROR(VLOOKUP(VENTAS4[[#This Row],[Code]],STOCK[],5,FALSE),"-")</f>
        <v>Camisa verde oversize (encargo)</v>
      </c>
    </row>
    <row r="1294" spans="1:3" s="14" customFormat="1" ht="55" customHeight="1">
      <c r="A1294" s="12" t="s">
        <v>2814</v>
      </c>
      <c r="B1294" s="13"/>
      <c r="C1294" s="15" t="str">
        <f>IFERROR(VLOOKUP(VENTAS4[[#This Row],[Code]],STOCK[],5,FALSE),"-")</f>
        <v>Top corto verde de tirantes (encargo)</v>
      </c>
    </row>
    <row r="1295" spans="1:3" s="14" customFormat="1" ht="55" customHeight="1">
      <c r="A1295" s="12" t="s">
        <v>2818</v>
      </c>
      <c r="B1295" s="13"/>
      <c r="C1295" s="15" t="str">
        <f>IFERROR(VLOOKUP(VENTAS4[[#This Row],[Code]],STOCK[],5,FALSE),"-")</f>
        <v>Top corto verde sin tirantes</v>
      </c>
    </row>
    <row r="1296" spans="1:3" s="14" customFormat="1" ht="55" customHeight="1">
      <c r="A1296" s="12" t="s">
        <v>2819</v>
      </c>
      <c r="B1296" s="13"/>
      <c r="C1296" s="15" t="str">
        <f>IFERROR(VLOOKUP(VENTAS4[[#This Row],[Code]],STOCK[],5,FALSE),"-")</f>
        <v>Camisa verde oversize</v>
      </c>
    </row>
    <row r="1297" spans="1:3" s="14" customFormat="1" ht="55" customHeight="1">
      <c r="A1297" s="12" t="s">
        <v>2837</v>
      </c>
      <c r="B1297" s="13"/>
      <c r="C1297" s="15" t="str">
        <f>IFERROR(VLOOKUP(VENTAS4[[#This Row],[Code]],STOCK[],5,FALSE),"-")</f>
        <v>Short blanco elegante de talle alto</v>
      </c>
    </row>
    <row r="1298" spans="1:3" s="14" customFormat="1" ht="55" customHeight="1">
      <c r="A1298" s="12" t="s">
        <v>2838</v>
      </c>
      <c r="B1298" s="13"/>
      <c r="C1298" s="15" t="str">
        <f>IFERROR(VLOOKUP(VENTAS4[[#This Row],[Code]],STOCK[],5,FALSE),"-")</f>
        <v>Short blanco de talle alto (encargo)</v>
      </c>
    </row>
    <row r="1299" spans="1:3" s="14" customFormat="1" ht="55" customHeight="1">
      <c r="A1299" s="12" t="s">
        <v>2842</v>
      </c>
      <c r="B1299" s="13"/>
      <c r="C1299" s="15" t="str">
        <f>IFERROR(VLOOKUP(VENTAS4[[#This Row],[Code]],STOCK[],5,FALSE),"-")</f>
        <v>Traje de baño clásico en bloque de color de talle alto (encargo)</v>
      </c>
    </row>
    <row r="1300" spans="1:3" s="14" customFormat="1" ht="55" customHeight="1">
      <c r="A1300" s="12" t="s">
        <v>2878</v>
      </c>
      <c r="B1300" s="13"/>
      <c r="C1300" s="15" t="str">
        <f>IFERROR(VLOOKUP(VENTAS4[[#This Row],[Code]],STOCK[],5,FALSE),"-")</f>
        <v>Set de Splash y crema de Victoria Secret (Original) Bare Vainilla</v>
      </c>
    </row>
    <row r="1301" spans="1:3" s="14" customFormat="1" ht="55" customHeight="1">
      <c r="A1301" s="23" t="s">
        <v>2879</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2908</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STOCK!$A$2:$A$1000910</xm:f>
          </x14:formula1>
          <xm:sqref>A2:B164 A166:B227 A229:B238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2024-10-11T06:50:33Z</dcterms:modified>
</cp:coreProperties>
</file>